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645" tabRatio="898" firstSheet="58" activeTab="58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58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</sheets>
  <definedNames>
    <definedName name="_xlnm.Print_Area" localSheetId="44">'AT_17_Coverage-RBSK '!$A$1:$L$44</definedName>
    <definedName name="_xlnm.Print_Area" localSheetId="46">AT_19_Impl_Agency!$A$1:$J$39</definedName>
    <definedName name="_xlnm.Print_Area" localSheetId="47">'AT_20_CentralCookingagency '!$A$1:$M$45</definedName>
    <definedName name="_xlnm.Print_Area" localSheetId="62">AT_28_RqmtKitchen!$A$1:$R$39</definedName>
    <definedName name="_xlnm.Print_Area" localSheetId="68">'AT_31_Budget_provision '!$A$1:$W$35</definedName>
    <definedName name="_xlnm.Print_Area" localSheetId="30">'AT-10 B'!$A$1:$I$38</definedName>
    <definedName name="_xlnm.Print_Area" localSheetId="31">'AT-10 C'!$A$1:$J$38</definedName>
    <definedName name="_xlnm.Print_Area" localSheetId="33">'AT-10 E'!$A$1:$H$37</definedName>
    <definedName name="_xlnm.Print_Area" localSheetId="34">'AT-10 F'!$A$1:$H$39</definedName>
    <definedName name="_xlnm.Print_Area" localSheetId="28">AT10_MME!$A$1:$H$32</definedName>
    <definedName name="_xlnm.Print_Area" localSheetId="29">AT10A_!$A$1:$E$40</definedName>
    <definedName name="_xlnm.Print_Area" localSheetId="32">'AT-10D'!$A$1:$H$32</definedName>
    <definedName name="_xlnm.Print_Area" localSheetId="35">'AT11_KS Year wise'!$A$1:$K$35</definedName>
    <definedName name="_xlnm.Print_Area" localSheetId="36">'AT11A_KS-District wise'!$A$1:$K$38</definedName>
    <definedName name="_xlnm.Print_Area" localSheetId="37">'AT12_KD-New'!$A$1:$K$40</definedName>
    <definedName name="_xlnm.Print_Area" localSheetId="38">'AT12A_KD-Replacement'!$A$1:$K$40</definedName>
    <definedName name="_xlnm.Print_Area" localSheetId="40">'AT-14'!$A$1:$N$37</definedName>
    <definedName name="_xlnm.Print_Area" localSheetId="41">'AT-14 A'!$A$1:$H$37</definedName>
    <definedName name="_xlnm.Print_Area" localSheetId="42">'AT-15'!$A$1:$L$40</definedName>
    <definedName name="_xlnm.Print_Area" localSheetId="43">'AT-16'!$A$1:$K$38</definedName>
    <definedName name="_xlnm.Print_Area" localSheetId="45">'AT18_Details_Community '!$A$1:$F$39</definedName>
    <definedName name="_xlnm.Print_Area" localSheetId="51">'AT-23A _AMS'!$A$1:$O$41</definedName>
    <definedName name="_xlnm.Print_Area" localSheetId="52">'AT-24'!$A$1:$M$39</definedName>
    <definedName name="_xlnm.Print_Area" localSheetId="53">'AT-25'!$A$1:$F$45</definedName>
    <definedName name="_xlnm.Print_Area" localSheetId="55">AT26_NoWD!$A$1:$L$31</definedName>
    <definedName name="_xlnm.Print_Area" localSheetId="57">AT27_Req_FG_CA_Pry!$A$1:$T$44</definedName>
    <definedName name="_xlnm.Print_Area" localSheetId="58">'AT27A_Req_FG_CA_U Pry '!$A$1:$T$44</definedName>
    <definedName name="_xlnm.Print_Area" localSheetId="59">'AT27B_Req_FG_CA_N CLP'!$A$1:$P$44</definedName>
    <definedName name="_xlnm.Print_Area" localSheetId="60">'AT27C_Req_FG_Drought -Pry '!$A$1:$P$39</definedName>
    <definedName name="_xlnm.Print_Area" localSheetId="61">'AT27D_Req_FG_Drought -UPry '!$A$1:$P$39</definedName>
    <definedName name="_xlnm.Print_Area" localSheetId="63">'AT-28A_RqmtPlinthArea'!$A$1:$S$43</definedName>
    <definedName name="_xlnm.Print_Area" localSheetId="64">'AT-28B_Kitchen repair'!$A$1:$G$39</definedName>
    <definedName name="_xlnm.Print_Area" localSheetId="66">'AT29_A_Replacement KD'!$A$1:$V$39</definedName>
    <definedName name="_xlnm.Print_Area" localSheetId="65">'AT29_Replacement KD '!$A$1:$V$38</definedName>
    <definedName name="_xlnm.Print_Area" localSheetId="6">'AT-2B_DBT'!$A$1:$L$37</definedName>
    <definedName name="_xlnm.Print_Area" localSheetId="4">'AT-2-S1 BUDGET'!$A$1:$V$33</definedName>
    <definedName name="_xlnm.Print_Area" localSheetId="7">'AT-3'!$A$1:$H$39</definedName>
    <definedName name="_xlnm.Print_Area" localSheetId="67">'AT-30_Coook-cum-Helper'!$A$1:$L$39</definedName>
    <definedName name="_xlnm.Print_Area" localSheetId="69">'AT32_Drought Pry Util'!$A$1:$L$41</definedName>
    <definedName name="_xlnm.Print_Area" localSheetId="70">'AT-32A Drought UPry Util'!$A$1:$L$41</definedName>
    <definedName name="_xlnm.Print_Area" localSheetId="8">'AT3A_cvrg(Insti)_PY'!$A$1:$N$46</definedName>
    <definedName name="_xlnm.Print_Area" localSheetId="9">'AT3B_cvrg(Insti)_UPY '!$A$1:$N$37</definedName>
    <definedName name="_xlnm.Print_Area" localSheetId="10">'AT3C_cvrg(Insti)_UPY '!$A$1:$N$44</definedName>
    <definedName name="_xlnm.Print_Area" localSheetId="13">'AT-4B'!$A$1:$G$38</definedName>
    <definedName name="_xlnm.Print_Area" localSheetId="25">'AT-8_Hon_CCH_Pry'!$A$1:$V$41</definedName>
    <definedName name="_xlnm.Print_Area" localSheetId="26">'AT-8A_Hon_CCH_UPry'!$A$1:$V$44</definedName>
    <definedName name="_xlnm.Print_Area" localSheetId="27">AT9_TA!$A$1:$I$41</definedName>
    <definedName name="_xlnm.Print_Area" localSheetId="1">Contents!$A$1:$C$69</definedName>
    <definedName name="_xlnm.Print_Area" localSheetId="11">'enrolment vs availed_PY'!$A$1:$Q$44</definedName>
    <definedName name="_xlnm.Print_Area" localSheetId="12">'enrolment vs availed_UPY'!$A$1:$Q$44</definedName>
    <definedName name="_xlnm.Print_Area" localSheetId="0">'First-Page'!$A$1:$O$42</definedName>
    <definedName name="_xlnm.Print_Area" localSheetId="39">'Mode of cooking'!$A$1:$H$38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T5_PLAN_vs_PRFM!$A$1:$J$41</definedName>
    <definedName name="_xlnm.Print_Area" localSheetId="15">'T5A_PLAN_vs_PRFM '!$A$1:$J$42</definedName>
    <definedName name="_xlnm.Print_Area" localSheetId="16">'T5B_PLAN_vs_PRFM  (2)'!$A$1:$J$41</definedName>
    <definedName name="_xlnm.Print_Area" localSheetId="17">'T5C_Drought_PLAN_vs_PRFM '!$A$1:$J$39</definedName>
    <definedName name="_xlnm.Print_Area" localSheetId="18">'T5D_Drought_PLAN_vs_PRFM  '!$A$1:$J$40</definedName>
    <definedName name="_xlnm.Print_Area" localSheetId="19">T6_FG_py_Utlsn!$A$1:$L$41</definedName>
    <definedName name="_xlnm.Print_Area" localSheetId="20">'T6A_FG_Upy_Utlsn '!$A$1:$L$41</definedName>
    <definedName name="_xlnm.Print_Area" localSheetId="21">T6B_Pay_FG_FCI_Pry!$A$1:$M$44</definedName>
    <definedName name="_xlnm.Print_Area" localSheetId="22">T6C_Coarse_Grain!$A$1:$L$43</definedName>
    <definedName name="_xlnm.Print_Area" localSheetId="23">T7_CC_PY_Utlsn!$A$1:$Q$41</definedName>
    <definedName name="_xlnm.Print_Area" localSheetId="24">'T7ACC_UPY_Utlsn '!$A$1:$Q$40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39"/>
  <c r="M35"/>
  <c r="L35"/>
  <c r="O32" i="101"/>
  <c r="N32"/>
  <c r="M32"/>
  <c r="O30" i="133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J25" i="157" l="1"/>
  <c r="J26"/>
  <c r="K25"/>
  <c r="K26"/>
  <c r="J24"/>
  <c r="K24"/>
  <c r="J23"/>
  <c r="K23"/>
  <c r="F25"/>
  <c r="F26"/>
  <c r="F24"/>
  <c r="F23"/>
  <c r="M24" i="60" l="1"/>
  <c r="M22"/>
  <c r="M12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J12" i="127"/>
  <c r="J13"/>
  <c r="J14"/>
  <c r="J15"/>
  <c r="J16"/>
  <c r="J17"/>
  <c r="J18"/>
  <c r="J19"/>
  <c r="J20"/>
  <c r="J22"/>
  <c r="J24"/>
  <c r="J25"/>
  <c r="J26"/>
  <c r="J27"/>
  <c r="J28"/>
  <c r="J29"/>
  <c r="J30"/>
  <c r="J31"/>
  <c r="J32"/>
  <c r="H25" i="111"/>
  <c r="G21" i="75" l="1"/>
  <c r="G11"/>
  <c r="F13"/>
  <c r="F26"/>
  <c r="F25"/>
  <c r="G18"/>
  <c r="F18"/>
  <c r="G14"/>
  <c r="F14"/>
  <c r="G13"/>
  <c r="F11"/>
  <c r="G14" i="7"/>
  <c r="F14"/>
  <c r="G25"/>
  <c r="F25"/>
  <c r="G24"/>
  <c r="F24"/>
  <c r="G12"/>
  <c r="F12"/>
  <c r="L33" i="74"/>
  <c r="D27" l="1"/>
  <c r="D11"/>
  <c r="F11"/>
  <c r="K11"/>
  <c r="I13"/>
  <c r="I30" i="5"/>
  <c r="I20"/>
  <c r="I23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K33"/>
  <c r="J33"/>
  <c r="J13" i="86" l="1"/>
  <c r="J31" i="133" l="1"/>
  <c r="I31"/>
  <c r="H31"/>
  <c r="F31"/>
  <c r="E31"/>
  <c r="C31"/>
  <c r="G32" i="152" l="1"/>
  <c r="F32"/>
  <c r="E32"/>
  <c r="D32"/>
  <c r="C32"/>
  <c r="E11"/>
  <c r="G11" s="1"/>
  <c r="F11"/>
  <c r="E12"/>
  <c r="G12" s="1"/>
  <c r="F12"/>
  <c r="E13"/>
  <c r="F13"/>
  <c r="G13" s="1"/>
  <c r="E14"/>
  <c r="F14"/>
  <c r="G14"/>
  <c r="E15"/>
  <c r="G15" s="1"/>
  <c r="F15"/>
  <c r="E16"/>
  <c r="G16" s="1"/>
  <c r="F16"/>
  <c r="E17"/>
  <c r="F17"/>
  <c r="G17" s="1"/>
  <c r="E18"/>
  <c r="F18"/>
  <c r="G18"/>
  <c r="E19"/>
  <c r="F19"/>
  <c r="G19" s="1"/>
  <c r="E20"/>
  <c r="G20" s="1"/>
  <c r="F20"/>
  <c r="E21"/>
  <c r="F21"/>
  <c r="G21" s="1"/>
  <c r="E22"/>
  <c r="F22"/>
  <c r="G22"/>
  <c r="E23"/>
  <c r="F23"/>
  <c r="G23" s="1"/>
  <c r="E24"/>
  <c r="G24" s="1"/>
  <c r="F24"/>
  <c r="E25"/>
  <c r="F25"/>
  <c r="G25" s="1"/>
  <c r="E26"/>
  <c r="F26"/>
  <c r="G26"/>
  <c r="E27"/>
  <c r="F27"/>
  <c r="G27" s="1"/>
  <c r="E28"/>
  <c r="G28" s="1"/>
  <c r="F28"/>
  <c r="E29"/>
  <c r="G29" s="1"/>
  <c r="F29"/>
  <c r="E30"/>
  <c r="F30"/>
  <c r="G30"/>
  <c r="E31"/>
  <c r="G31" s="1"/>
  <c r="F31"/>
  <c r="G10"/>
  <c r="F10"/>
  <c r="E10"/>
  <c r="F26" i="102"/>
  <c r="E26"/>
  <c r="D26"/>
  <c r="D27" s="1"/>
  <c r="G26"/>
  <c r="G27" s="1"/>
  <c r="F27"/>
  <c r="E27"/>
  <c r="G14"/>
  <c r="F14"/>
  <c r="E14"/>
  <c r="D14"/>
  <c r="J32" i="158"/>
  <c r="G32"/>
  <c r="F32"/>
  <c r="C32"/>
  <c r="B32"/>
  <c r="E32"/>
  <c r="F29" i="142" l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30" s="1"/>
  <c r="F9"/>
  <c r="F8"/>
  <c r="H30"/>
  <c r="G30"/>
  <c r="D30"/>
  <c r="C30"/>
  <c r="E30" l="1"/>
  <c r="J30" i="105"/>
  <c r="I30"/>
  <c r="G30"/>
  <c r="F30"/>
  <c r="E30"/>
  <c r="D30"/>
  <c r="C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M35" i="119"/>
  <c r="L35"/>
  <c r="K35"/>
  <c r="J35"/>
  <c r="I35"/>
  <c r="H35"/>
  <c r="G35"/>
  <c r="F35"/>
  <c r="E35"/>
  <c r="D35"/>
  <c r="C35"/>
  <c r="L34" i="93"/>
  <c r="K34"/>
  <c r="J34"/>
  <c r="I34"/>
  <c r="H34"/>
  <c r="G34"/>
  <c r="F34"/>
  <c r="E34"/>
  <c r="D34"/>
  <c r="C34"/>
  <c r="L33" i="132"/>
  <c r="K33"/>
  <c r="J33"/>
  <c r="I33"/>
  <c r="G33"/>
  <c r="F33"/>
  <c r="E33"/>
  <c r="D33"/>
  <c r="C33"/>
  <c r="P25" i="98"/>
  <c r="O25"/>
  <c r="M25"/>
  <c r="L25"/>
  <c r="G25"/>
  <c r="F25"/>
  <c r="D25"/>
  <c r="C25"/>
  <c r="T17"/>
  <c r="S17"/>
  <c r="R17"/>
  <c r="K17"/>
  <c r="W17" s="1"/>
  <c r="J17"/>
  <c r="V17" s="1"/>
  <c r="I17"/>
  <c r="U17" s="1"/>
  <c r="E13" i="145"/>
  <c r="F13" s="1"/>
  <c r="G13" s="1"/>
  <c r="P13"/>
  <c r="E14"/>
  <c r="F14" s="1"/>
  <c r="G14" s="1"/>
  <c r="P14"/>
  <c r="E15"/>
  <c r="F15" s="1"/>
  <c r="G15" s="1"/>
  <c r="P15"/>
  <c r="E16"/>
  <c r="F16" s="1"/>
  <c r="G16" s="1"/>
  <c r="P16"/>
  <c r="E17"/>
  <c r="F17" s="1"/>
  <c r="G17" s="1"/>
  <c r="P17"/>
  <c r="E18"/>
  <c r="F18" s="1"/>
  <c r="G18" s="1"/>
  <c r="P18"/>
  <c r="E19"/>
  <c r="F19" s="1"/>
  <c r="G19" s="1"/>
  <c r="P19"/>
  <c r="E20"/>
  <c r="F20" s="1"/>
  <c r="G20" s="1"/>
  <c r="P20"/>
  <c r="E21"/>
  <c r="F21" s="1"/>
  <c r="G21" s="1"/>
  <c r="P21"/>
  <c r="E22"/>
  <c r="F22" s="1"/>
  <c r="G22" s="1"/>
  <c r="P22"/>
  <c r="E23"/>
  <c r="F23" s="1"/>
  <c r="G23" s="1"/>
  <c r="P23"/>
  <c r="E24"/>
  <c r="F24" s="1"/>
  <c r="G24" s="1"/>
  <c r="P24"/>
  <c r="E25"/>
  <c r="F25" s="1"/>
  <c r="G25" s="1"/>
  <c r="P25"/>
  <c r="E26"/>
  <c r="F26" s="1"/>
  <c r="G26" s="1"/>
  <c r="P26"/>
  <c r="E27"/>
  <c r="F27" s="1"/>
  <c r="G27" s="1"/>
  <c r="P27"/>
  <c r="E28"/>
  <c r="F28" s="1"/>
  <c r="G28" s="1"/>
  <c r="P28"/>
  <c r="E29"/>
  <c r="F29" s="1"/>
  <c r="G29" s="1"/>
  <c r="P29"/>
  <c r="E30"/>
  <c r="F30" s="1"/>
  <c r="G30" s="1"/>
  <c r="P30"/>
  <c r="E31"/>
  <c r="F31" s="1"/>
  <c r="G31" s="1"/>
  <c r="P31"/>
  <c r="E32"/>
  <c r="F32" s="1"/>
  <c r="G32" s="1"/>
  <c r="P32"/>
  <c r="E33"/>
  <c r="F33" s="1"/>
  <c r="G33" s="1"/>
  <c r="P33"/>
  <c r="P12"/>
  <c r="G12"/>
  <c r="F12"/>
  <c r="E12"/>
  <c r="D34"/>
  <c r="J13" i="144"/>
  <c r="K13" s="1"/>
  <c r="T13"/>
  <c r="J14"/>
  <c r="K14" s="1"/>
  <c r="T14"/>
  <c r="J15"/>
  <c r="K15"/>
  <c r="T15"/>
  <c r="J16"/>
  <c r="K16"/>
  <c r="T16"/>
  <c r="J17"/>
  <c r="K17" s="1"/>
  <c r="T17"/>
  <c r="J18"/>
  <c r="K18" s="1"/>
  <c r="T18"/>
  <c r="J19"/>
  <c r="K19"/>
  <c r="T19"/>
  <c r="J20"/>
  <c r="K20"/>
  <c r="T20"/>
  <c r="J21"/>
  <c r="K21" s="1"/>
  <c r="T21"/>
  <c r="J22"/>
  <c r="K22" s="1"/>
  <c r="T22"/>
  <c r="J23"/>
  <c r="K23"/>
  <c r="T23"/>
  <c r="J24"/>
  <c r="K24"/>
  <c r="T24"/>
  <c r="J25"/>
  <c r="K25" s="1"/>
  <c r="T25"/>
  <c r="J26"/>
  <c r="K26" s="1"/>
  <c r="T26"/>
  <c r="J27"/>
  <c r="K27"/>
  <c r="T27"/>
  <c r="J28"/>
  <c r="K28"/>
  <c r="T28"/>
  <c r="J29"/>
  <c r="K29" s="1"/>
  <c r="T29"/>
  <c r="J30"/>
  <c r="K30" s="1"/>
  <c r="T30"/>
  <c r="J31"/>
  <c r="K31"/>
  <c r="T31"/>
  <c r="J32"/>
  <c r="K32"/>
  <c r="T32"/>
  <c r="J33"/>
  <c r="K33" s="1"/>
  <c r="T33"/>
  <c r="T12"/>
  <c r="K12"/>
  <c r="J12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T13" i="29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2"/>
  <c r="I13"/>
  <c r="J13" s="1"/>
  <c r="K13" s="1"/>
  <c r="I14"/>
  <c r="J14" s="1"/>
  <c r="K14" s="1"/>
  <c r="I15"/>
  <c r="J15"/>
  <c r="K15" s="1"/>
  <c r="I16"/>
  <c r="J16"/>
  <c r="K16"/>
  <c r="I17"/>
  <c r="J17"/>
  <c r="K17"/>
  <c r="I18"/>
  <c r="J18" s="1"/>
  <c r="K18" s="1"/>
  <c r="I19"/>
  <c r="J19"/>
  <c r="K19" s="1"/>
  <c r="I20"/>
  <c r="J20"/>
  <c r="K20"/>
  <c r="I21"/>
  <c r="J21"/>
  <c r="K21"/>
  <c r="I22"/>
  <c r="J22" s="1"/>
  <c r="K22" s="1"/>
  <c r="I23"/>
  <c r="J23"/>
  <c r="K23" s="1"/>
  <c r="I24"/>
  <c r="J24"/>
  <c r="K24"/>
  <c r="I25"/>
  <c r="J25"/>
  <c r="K25"/>
  <c r="I26"/>
  <c r="J26" s="1"/>
  <c r="K26" s="1"/>
  <c r="I27"/>
  <c r="J27"/>
  <c r="K27" s="1"/>
  <c r="I28"/>
  <c r="J28"/>
  <c r="K28"/>
  <c r="I29"/>
  <c r="J29"/>
  <c r="K29"/>
  <c r="I30"/>
  <c r="J30" s="1"/>
  <c r="K30" s="1"/>
  <c r="I31"/>
  <c r="J31"/>
  <c r="K31" s="1"/>
  <c r="I32"/>
  <c r="J32"/>
  <c r="K32"/>
  <c r="I33"/>
  <c r="J33"/>
  <c r="K33"/>
  <c r="K12"/>
  <c r="J12"/>
  <c r="I12"/>
  <c r="H30" i="105" l="1"/>
  <c r="K30"/>
  <c r="P26" i="98"/>
  <c r="O26"/>
  <c r="M26"/>
  <c r="L26"/>
  <c r="G26"/>
  <c r="F26"/>
  <c r="D26"/>
  <c r="C26"/>
  <c r="S25"/>
  <c r="R25"/>
  <c r="Q25"/>
  <c r="Q26" s="1"/>
  <c r="N25"/>
  <c r="J25"/>
  <c r="I25"/>
  <c r="U25" s="1"/>
  <c r="H25"/>
  <c r="H26" s="1"/>
  <c r="E25"/>
  <c r="T23"/>
  <c r="S23"/>
  <c r="R23"/>
  <c r="K23"/>
  <c r="J23"/>
  <c r="I23"/>
  <c r="T22"/>
  <c r="S22"/>
  <c r="V22" s="1"/>
  <c r="R22"/>
  <c r="K22"/>
  <c r="W22" s="1"/>
  <c r="J22"/>
  <c r="I22"/>
  <c r="U22" s="1"/>
  <c r="T21"/>
  <c r="S21"/>
  <c r="R21"/>
  <c r="K21"/>
  <c r="J21"/>
  <c r="I21"/>
  <c r="U21" s="1"/>
  <c r="T19"/>
  <c r="S19"/>
  <c r="R19"/>
  <c r="K19"/>
  <c r="W19" s="1"/>
  <c r="J19"/>
  <c r="I19"/>
  <c r="U19" s="1"/>
  <c r="T18"/>
  <c r="S18"/>
  <c r="R18"/>
  <c r="K18"/>
  <c r="W18" s="1"/>
  <c r="J18"/>
  <c r="I18"/>
  <c r="T16"/>
  <c r="W16" s="1"/>
  <c r="S16"/>
  <c r="R16"/>
  <c r="K16"/>
  <c r="J16"/>
  <c r="I16"/>
  <c r="T15"/>
  <c r="S15"/>
  <c r="R15"/>
  <c r="K15"/>
  <c r="J15"/>
  <c r="I15"/>
  <c r="K32" i="65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33" s="1"/>
  <c r="K12"/>
  <c r="K11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11"/>
  <c r="F33" s="1"/>
  <c r="G33"/>
  <c r="L33"/>
  <c r="J33"/>
  <c r="I33"/>
  <c r="H33"/>
  <c r="E33"/>
  <c r="D33"/>
  <c r="C33"/>
  <c r="J26" i="98" l="1"/>
  <c r="V25"/>
  <c r="V21"/>
  <c r="W21"/>
  <c r="V23"/>
  <c r="W23"/>
  <c r="K25"/>
  <c r="K26" s="1"/>
  <c r="T25"/>
  <c r="T26" s="1"/>
  <c r="U23"/>
  <c r="U18"/>
  <c r="V18"/>
  <c r="I26"/>
  <c r="U16"/>
  <c r="R26"/>
  <c r="S26"/>
  <c r="V16"/>
  <c r="V19"/>
  <c r="U15"/>
  <c r="V15"/>
  <c r="E26"/>
  <c r="W15"/>
  <c r="N26"/>
  <c r="P34" i="145"/>
  <c r="O34"/>
  <c r="N34"/>
  <c r="M34"/>
  <c r="L34"/>
  <c r="K34"/>
  <c r="J34"/>
  <c r="I34"/>
  <c r="H34"/>
  <c r="G34"/>
  <c r="F34"/>
  <c r="E34"/>
  <c r="C34"/>
  <c r="T34" i="29"/>
  <c r="S34"/>
  <c r="R34"/>
  <c r="Q34"/>
  <c r="P34"/>
  <c r="O34"/>
  <c r="N34"/>
  <c r="M34"/>
  <c r="L34"/>
  <c r="K34"/>
  <c r="J34"/>
  <c r="I34"/>
  <c r="T34" i="144"/>
  <c r="S34"/>
  <c r="R34"/>
  <c r="Q34"/>
  <c r="P34"/>
  <c r="O34"/>
  <c r="N34"/>
  <c r="M34"/>
  <c r="L34"/>
  <c r="K34"/>
  <c r="J34"/>
  <c r="I34"/>
  <c r="F34"/>
  <c r="E34"/>
  <c r="C34"/>
  <c r="F34" i="29"/>
  <c r="E34"/>
  <c r="C34"/>
  <c r="G23" i="28"/>
  <c r="F23"/>
  <c r="E23"/>
  <c r="D23"/>
  <c r="I22"/>
  <c r="J22" s="1"/>
  <c r="H22"/>
  <c r="I21"/>
  <c r="H21"/>
  <c r="I20"/>
  <c r="H20"/>
  <c r="J20" s="1"/>
  <c r="I19"/>
  <c r="J19" s="1"/>
  <c r="H19"/>
  <c r="I18"/>
  <c r="J18" s="1"/>
  <c r="H18"/>
  <c r="I17"/>
  <c r="J17" s="1"/>
  <c r="H17"/>
  <c r="I16"/>
  <c r="H16"/>
  <c r="I15"/>
  <c r="J15" s="1"/>
  <c r="H15"/>
  <c r="J14"/>
  <c r="I14"/>
  <c r="H14"/>
  <c r="I13"/>
  <c r="H13"/>
  <c r="I12"/>
  <c r="H12"/>
  <c r="I11"/>
  <c r="H11"/>
  <c r="H23" s="1"/>
  <c r="K23" i="27"/>
  <c r="F23"/>
  <c r="E23"/>
  <c r="D23"/>
  <c r="C23"/>
  <c r="I22"/>
  <c r="G22"/>
  <c r="H22" s="1"/>
  <c r="J22" s="1"/>
  <c r="I21"/>
  <c r="G21"/>
  <c r="H21" s="1"/>
  <c r="I20"/>
  <c r="G20"/>
  <c r="H20" s="1"/>
  <c r="J20" s="1"/>
  <c r="I19"/>
  <c r="H19"/>
  <c r="G19"/>
  <c r="I18"/>
  <c r="G18"/>
  <c r="H18" s="1"/>
  <c r="J18" s="1"/>
  <c r="I17"/>
  <c r="G17"/>
  <c r="H17" s="1"/>
  <c r="I16"/>
  <c r="H16"/>
  <c r="G16"/>
  <c r="I15"/>
  <c r="G15"/>
  <c r="H15" s="1"/>
  <c r="J15" s="1"/>
  <c r="I14"/>
  <c r="G14"/>
  <c r="H14" s="1"/>
  <c r="I13"/>
  <c r="G13"/>
  <c r="H13" s="1"/>
  <c r="J13" s="1"/>
  <c r="I12"/>
  <c r="G12"/>
  <c r="H12" s="1"/>
  <c r="I11"/>
  <c r="H11"/>
  <c r="G11"/>
  <c r="F38" i="109"/>
  <c r="E38"/>
  <c r="C38"/>
  <c r="B38"/>
  <c r="O35" i="139"/>
  <c r="K35"/>
  <c r="J35"/>
  <c r="I35"/>
  <c r="H35"/>
  <c r="G35"/>
  <c r="F35"/>
  <c r="E35"/>
  <c r="D35"/>
  <c r="C35"/>
  <c r="O31" i="108"/>
  <c r="N31"/>
  <c r="M31"/>
  <c r="L31"/>
  <c r="K31"/>
  <c r="J31"/>
  <c r="I31"/>
  <c r="H31"/>
  <c r="G31"/>
  <c r="F31"/>
  <c r="E31"/>
  <c r="D31"/>
  <c r="C31"/>
  <c r="P32" i="101"/>
  <c r="L32"/>
  <c r="K32"/>
  <c r="J32"/>
  <c r="I32"/>
  <c r="H32"/>
  <c r="G32"/>
  <c r="F32"/>
  <c r="E32"/>
  <c r="J30" i="84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I31"/>
  <c r="H31"/>
  <c r="G31"/>
  <c r="F31"/>
  <c r="E31"/>
  <c r="D31"/>
  <c r="C31"/>
  <c r="F33" i="66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E33"/>
  <c r="C33"/>
  <c r="H31" i="135"/>
  <c r="G31"/>
  <c r="F31"/>
  <c r="E31"/>
  <c r="D31"/>
  <c r="H31" i="124"/>
  <c r="G31"/>
  <c r="F31"/>
  <c r="E31"/>
  <c r="D31"/>
  <c r="C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31" s="1"/>
  <c r="H31" i="103"/>
  <c r="G31"/>
  <c r="F31"/>
  <c r="E31"/>
  <c r="D31"/>
  <c r="C31"/>
  <c r="K34" i="117"/>
  <c r="J34"/>
  <c r="I34"/>
  <c r="H34"/>
  <c r="G34"/>
  <c r="F34"/>
  <c r="E34"/>
  <c r="D34"/>
  <c r="C34"/>
  <c r="K34" i="26"/>
  <c r="J34"/>
  <c r="I34"/>
  <c r="H34"/>
  <c r="G34"/>
  <c r="F34"/>
  <c r="E34"/>
  <c r="D34"/>
  <c r="C34"/>
  <c r="K32" i="16"/>
  <c r="J32"/>
  <c r="I32"/>
  <c r="H32"/>
  <c r="G32"/>
  <c r="F32"/>
  <c r="E32"/>
  <c r="D32"/>
  <c r="C32"/>
  <c r="F25" i="115"/>
  <c r="E25"/>
  <c r="D25"/>
  <c r="C25"/>
  <c r="E32" i="155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I33" i="121"/>
  <c r="D33"/>
  <c r="E34" i="138"/>
  <c r="D34"/>
  <c r="C34"/>
  <c r="H17" i="14"/>
  <c r="J11" i="28" l="1"/>
  <c r="J13"/>
  <c r="J23" s="1"/>
  <c r="J12"/>
  <c r="J16"/>
  <c r="J21"/>
  <c r="J14" i="27"/>
  <c r="J17"/>
  <c r="J11"/>
  <c r="J19"/>
  <c r="J21"/>
  <c r="I23"/>
  <c r="G23"/>
  <c r="J12"/>
  <c r="J23" s="1"/>
  <c r="J16"/>
  <c r="G34" i="144"/>
  <c r="G34" i="29"/>
  <c r="W26" i="98"/>
  <c r="W25"/>
  <c r="U26"/>
  <c r="V26"/>
  <c r="I23" i="28"/>
  <c r="H23" i="27"/>
  <c r="J31" i="84"/>
  <c r="D33" i="66"/>
  <c r="J31" i="124"/>
  <c r="K31"/>
  <c r="C32" i="155"/>
  <c r="D32"/>
  <c r="L31" i="124" l="1"/>
  <c r="N31" l="1"/>
  <c r="M31"/>
  <c r="L35" i="114" l="1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L32" i="88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M33" i="75" l="1"/>
  <c r="L33"/>
  <c r="J33"/>
  <c r="I33"/>
  <c r="G33"/>
  <c r="F33"/>
  <c r="E33"/>
  <c r="D33"/>
  <c r="M34" i="7"/>
  <c r="L34"/>
  <c r="J34"/>
  <c r="I34"/>
  <c r="G34"/>
  <c r="F34"/>
  <c r="K34" i="86" l="1"/>
  <c r="K32"/>
  <c r="K31"/>
  <c r="K30"/>
  <c r="K29"/>
  <c r="K27"/>
  <c r="K26"/>
  <c r="K25"/>
  <c r="K24"/>
  <c r="K23"/>
  <c r="K22"/>
  <c r="K21"/>
  <c r="K20"/>
  <c r="K19"/>
  <c r="K18"/>
  <c r="K17"/>
  <c r="K16"/>
  <c r="K15"/>
  <c r="K14"/>
  <c r="K13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K28" l="1"/>
  <c r="K33"/>
  <c r="M35" l="1"/>
  <c r="L35"/>
  <c r="K35"/>
  <c r="J35"/>
  <c r="I35"/>
  <c r="G35"/>
  <c r="E35"/>
  <c r="D35"/>
  <c r="F35" l="1"/>
  <c r="C35"/>
  <c r="G25" i="14" l="1"/>
  <c r="F25"/>
  <c r="E25"/>
  <c r="D25"/>
  <c r="C25"/>
  <c r="H25"/>
  <c r="G16"/>
  <c r="F16"/>
  <c r="E16"/>
  <c r="D16"/>
  <c r="C16"/>
  <c r="H12"/>
  <c r="H16" s="1"/>
  <c r="I33" i="1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34"/>
  <c r="F34"/>
  <c r="E34"/>
  <c r="D34"/>
  <c r="C34"/>
  <c r="O36" i="114"/>
  <c r="N36"/>
  <c r="L36"/>
  <c r="K36"/>
  <c r="I36"/>
  <c r="H36"/>
  <c r="F36"/>
  <c r="E36"/>
  <c r="D36"/>
  <c r="C36"/>
  <c r="U35"/>
  <c r="V35" s="1"/>
  <c r="R35"/>
  <c r="Q35"/>
  <c r="P35"/>
  <c r="M35"/>
  <c r="J35"/>
  <c r="G35"/>
  <c r="U34"/>
  <c r="V34" s="1"/>
  <c r="R34"/>
  <c r="Q34"/>
  <c r="S34" s="1"/>
  <c r="P34"/>
  <c r="M34"/>
  <c r="J34"/>
  <c r="G34"/>
  <c r="V33"/>
  <c r="U33"/>
  <c r="R33"/>
  <c r="Q33"/>
  <c r="S33" s="1"/>
  <c r="P33"/>
  <c r="M33"/>
  <c r="J33"/>
  <c r="G33"/>
  <c r="V32"/>
  <c r="U32"/>
  <c r="R32"/>
  <c r="Q32"/>
  <c r="S32" s="1"/>
  <c r="P32"/>
  <c r="M32"/>
  <c r="J32"/>
  <c r="G32"/>
  <c r="V31"/>
  <c r="U31"/>
  <c r="R31"/>
  <c r="Q31"/>
  <c r="P31"/>
  <c r="M31"/>
  <c r="J31"/>
  <c r="G31"/>
  <c r="U30"/>
  <c r="V30" s="1"/>
  <c r="R30"/>
  <c r="Q30"/>
  <c r="P30"/>
  <c r="M30"/>
  <c r="J30"/>
  <c r="G30"/>
  <c r="U29"/>
  <c r="V29" s="1"/>
  <c r="R29"/>
  <c r="Q29"/>
  <c r="P29"/>
  <c r="M29"/>
  <c r="J29"/>
  <c r="G29"/>
  <c r="U28"/>
  <c r="V28" s="1"/>
  <c r="R28"/>
  <c r="Q28"/>
  <c r="P28"/>
  <c r="M28"/>
  <c r="J28"/>
  <c r="G28"/>
  <c r="U27"/>
  <c r="V27" s="1"/>
  <c r="R27"/>
  <c r="Q27"/>
  <c r="P27"/>
  <c r="M27"/>
  <c r="J27"/>
  <c r="G27"/>
  <c r="U26"/>
  <c r="V26" s="1"/>
  <c r="R26"/>
  <c r="Q26"/>
  <c r="P26"/>
  <c r="M26"/>
  <c r="J26"/>
  <c r="G26"/>
  <c r="U25"/>
  <c r="V25" s="1"/>
  <c r="R25"/>
  <c r="Q25"/>
  <c r="S25" s="1"/>
  <c r="P25"/>
  <c r="M25"/>
  <c r="J25"/>
  <c r="G25"/>
  <c r="U24"/>
  <c r="V24" s="1"/>
  <c r="R24"/>
  <c r="Q24"/>
  <c r="P24"/>
  <c r="M24"/>
  <c r="J24"/>
  <c r="G24"/>
  <c r="U23"/>
  <c r="V23" s="1"/>
  <c r="R23"/>
  <c r="Q23"/>
  <c r="P23"/>
  <c r="M23"/>
  <c r="J23"/>
  <c r="G23"/>
  <c r="U22"/>
  <c r="V22" s="1"/>
  <c r="R22"/>
  <c r="S22" s="1"/>
  <c r="Q22"/>
  <c r="P22"/>
  <c r="M22"/>
  <c r="J22"/>
  <c r="G22"/>
  <c r="U21"/>
  <c r="V21" s="1"/>
  <c r="R21"/>
  <c r="Q21"/>
  <c r="S21" s="1"/>
  <c r="P21"/>
  <c r="M21"/>
  <c r="J21"/>
  <c r="G21"/>
  <c r="U20"/>
  <c r="V20" s="1"/>
  <c r="R20"/>
  <c r="Q20"/>
  <c r="P20"/>
  <c r="M20"/>
  <c r="J20"/>
  <c r="G20"/>
  <c r="U19"/>
  <c r="V19" s="1"/>
  <c r="R19"/>
  <c r="Q19"/>
  <c r="S19" s="1"/>
  <c r="P19"/>
  <c r="M19"/>
  <c r="J19"/>
  <c r="G19"/>
  <c r="U18"/>
  <c r="V18" s="1"/>
  <c r="R18"/>
  <c r="Q18"/>
  <c r="P18"/>
  <c r="M18"/>
  <c r="J18"/>
  <c r="G18"/>
  <c r="U17"/>
  <c r="V17" s="1"/>
  <c r="R17"/>
  <c r="Q17"/>
  <c r="S17" s="1"/>
  <c r="P17"/>
  <c r="M17"/>
  <c r="J17"/>
  <c r="G17"/>
  <c r="U16"/>
  <c r="V16" s="1"/>
  <c r="R16"/>
  <c r="Q16"/>
  <c r="P16"/>
  <c r="M16"/>
  <c r="J16"/>
  <c r="G16"/>
  <c r="U15"/>
  <c r="V15" s="1"/>
  <c r="R15"/>
  <c r="Q15"/>
  <c r="P15"/>
  <c r="M15"/>
  <c r="J15"/>
  <c r="G15"/>
  <c r="U14"/>
  <c r="V14" s="1"/>
  <c r="R14"/>
  <c r="R36" s="1"/>
  <c r="Q14"/>
  <c r="P14"/>
  <c r="M14"/>
  <c r="M36" s="1"/>
  <c r="J14"/>
  <c r="J36" s="1"/>
  <c r="G14"/>
  <c r="J12" i="88"/>
  <c r="M12"/>
  <c r="P12"/>
  <c r="Q12"/>
  <c r="R12"/>
  <c r="J13"/>
  <c r="M13"/>
  <c r="P13"/>
  <c r="Q13"/>
  <c r="R13"/>
  <c r="J14"/>
  <c r="M14"/>
  <c r="P14"/>
  <c r="Q14"/>
  <c r="R14"/>
  <c r="J15"/>
  <c r="M15"/>
  <c r="P15"/>
  <c r="Q15"/>
  <c r="R15"/>
  <c r="J16"/>
  <c r="M16"/>
  <c r="P16"/>
  <c r="Q16"/>
  <c r="R16"/>
  <c r="J17"/>
  <c r="M17"/>
  <c r="P17"/>
  <c r="Q17"/>
  <c r="R17"/>
  <c r="J18"/>
  <c r="M18"/>
  <c r="P18"/>
  <c r="Q18"/>
  <c r="R18"/>
  <c r="J19"/>
  <c r="M19"/>
  <c r="P19"/>
  <c r="Q19"/>
  <c r="S19" s="1"/>
  <c r="R19"/>
  <c r="J20"/>
  <c r="M20"/>
  <c r="P20"/>
  <c r="Q20"/>
  <c r="R20"/>
  <c r="J21"/>
  <c r="M21"/>
  <c r="P21"/>
  <c r="Q21"/>
  <c r="R21"/>
  <c r="J22"/>
  <c r="M22"/>
  <c r="P22"/>
  <c r="Q22"/>
  <c r="R22"/>
  <c r="J23"/>
  <c r="M23"/>
  <c r="P23"/>
  <c r="Q23"/>
  <c r="R23"/>
  <c r="J24"/>
  <c r="M24"/>
  <c r="P24"/>
  <c r="Q24"/>
  <c r="R24"/>
  <c r="J25"/>
  <c r="M25"/>
  <c r="P25"/>
  <c r="Q25"/>
  <c r="R25"/>
  <c r="J26"/>
  <c r="M26"/>
  <c r="P26"/>
  <c r="Q26"/>
  <c r="R26"/>
  <c r="J27"/>
  <c r="M27"/>
  <c r="P27"/>
  <c r="Q27"/>
  <c r="R27"/>
  <c r="J28"/>
  <c r="M28"/>
  <c r="P28"/>
  <c r="Q28"/>
  <c r="R28"/>
  <c r="J29"/>
  <c r="M29"/>
  <c r="P29"/>
  <c r="Q29"/>
  <c r="R29"/>
  <c r="J30"/>
  <c r="M30"/>
  <c r="P30"/>
  <c r="Q30"/>
  <c r="R30"/>
  <c r="J31"/>
  <c r="M31"/>
  <c r="P31"/>
  <c r="Q31"/>
  <c r="R31"/>
  <c r="J32"/>
  <c r="M32"/>
  <c r="P32"/>
  <c r="Q32"/>
  <c r="R32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R11"/>
  <c r="Q11"/>
  <c r="P11"/>
  <c r="M11"/>
  <c r="J11"/>
  <c r="O33"/>
  <c r="N33"/>
  <c r="L33"/>
  <c r="K33"/>
  <c r="I33"/>
  <c r="H33"/>
  <c r="F33"/>
  <c r="E33"/>
  <c r="D33"/>
  <c r="C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C33" i="75"/>
  <c r="P32"/>
  <c r="O32"/>
  <c r="N32"/>
  <c r="K32"/>
  <c r="H32"/>
  <c r="E32"/>
  <c r="P31"/>
  <c r="O31"/>
  <c r="N31"/>
  <c r="K31"/>
  <c r="H31"/>
  <c r="E31"/>
  <c r="P30"/>
  <c r="O30"/>
  <c r="N30"/>
  <c r="K30"/>
  <c r="H30"/>
  <c r="E30"/>
  <c r="P29"/>
  <c r="O29"/>
  <c r="N29"/>
  <c r="K29"/>
  <c r="H29"/>
  <c r="E29"/>
  <c r="P28"/>
  <c r="O28"/>
  <c r="N28"/>
  <c r="K28"/>
  <c r="H28"/>
  <c r="E28"/>
  <c r="P27"/>
  <c r="O27"/>
  <c r="N27"/>
  <c r="K27"/>
  <c r="H27"/>
  <c r="E27"/>
  <c r="P26"/>
  <c r="O26"/>
  <c r="N26"/>
  <c r="K26"/>
  <c r="H26"/>
  <c r="E26"/>
  <c r="P25"/>
  <c r="O25"/>
  <c r="N25"/>
  <c r="K25"/>
  <c r="H25"/>
  <c r="E25"/>
  <c r="P24"/>
  <c r="O24"/>
  <c r="N24"/>
  <c r="K24"/>
  <c r="H24"/>
  <c r="E24"/>
  <c r="P23"/>
  <c r="O23"/>
  <c r="N23"/>
  <c r="K23"/>
  <c r="H23"/>
  <c r="E23"/>
  <c r="P22"/>
  <c r="O22"/>
  <c r="N22"/>
  <c r="K22"/>
  <c r="H22"/>
  <c r="E22"/>
  <c r="P21"/>
  <c r="O21"/>
  <c r="N21"/>
  <c r="K21"/>
  <c r="H21"/>
  <c r="E21"/>
  <c r="P20"/>
  <c r="O20"/>
  <c r="N20"/>
  <c r="K20"/>
  <c r="H20"/>
  <c r="E20"/>
  <c r="P19"/>
  <c r="O19"/>
  <c r="N19"/>
  <c r="K19"/>
  <c r="H19"/>
  <c r="E19"/>
  <c r="P18"/>
  <c r="O18"/>
  <c r="N18"/>
  <c r="K18"/>
  <c r="H18"/>
  <c r="E18"/>
  <c r="P17"/>
  <c r="O17"/>
  <c r="N17"/>
  <c r="K17"/>
  <c r="H17"/>
  <c r="E17"/>
  <c r="P16"/>
  <c r="O16"/>
  <c r="N16"/>
  <c r="K16"/>
  <c r="H16"/>
  <c r="E16"/>
  <c r="P15"/>
  <c r="O15"/>
  <c r="N15"/>
  <c r="K15"/>
  <c r="H15"/>
  <c r="E15"/>
  <c r="P14"/>
  <c r="O14"/>
  <c r="N14"/>
  <c r="K14"/>
  <c r="H14"/>
  <c r="E14"/>
  <c r="P13"/>
  <c r="O13"/>
  <c r="N13"/>
  <c r="K13"/>
  <c r="H13"/>
  <c r="E13"/>
  <c r="P12"/>
  <c r="O12"/>
  <c r="N12"/>
  <c r="K12"/>
  <c r="H12"/>
  <c r="E12"/>
  <c r="P11"/>
  <c r="O11"/>
  <c r="O33" s="1"/>
  <c r="N11"/>
  <c r="K11"/>
  <c r="H11"/>
  <c r="E11"/>
  <c r="H13" i="7"/>
  <c r="K13"/>
  <c r="N13"/>
  <c r="O13"/>
  <c r="P13"/>
  <c r="H14"/>
  <c r="K14"/>
  <c r="N14"/>
  <c r="O14"/>
  <c r="P14"/>
  <c r="H15"/>
  <c r="K15"/>
  <c r="N15"/>
  <c r="O15"/>
  <c r="P15"/>
  <c r="H16"/>
  <c r="K16"/>
  <c r="N16"/>
  <c r="O16"/>
  <c r="P16"/>
  <c r="H17"/>
  <c r="K17"/>
  <c r="N17"/>
  <c r="O17"/>
  <c r="P17"/>
  <c r="H18"/>
  <c r="K18"/>
  <c r="N18"/>
  <c r="O18"/>
  <c r="P18"/>
  <c r="H19"/>
  <c r="K19"/>
  <c r="N19"/>
  <c r="O19"/>
  <c r="P19"/>
  <c r="H20"/>
  <c r="K20"/>
  <c r="N20"/>
  <c r="O20"/>
  <c r="P20"/>
  <c r="H21"/>
  <c r="K21"/>
  <c r="N21"/>
  <c r="O21"/>
  <c r="P21"/>
  <c r="H22"/>
  <c r="K22"/>
  <c r="N22"/>
  <c r="O22"/>
  <c r="P22"/>
  <c r="H23"/>
  <c r="K23"/>
  <c r="N23"/>
  <c r="O23"/>
  <c r="P23"/>
  <c r="H24"/>
  <c r="K24"/>
  <c r="N24"/>
  <c r="O24"/>
  <c r="P24"/>
  <c r="H25"/>
  <c r="K25"/>
  <c r="N25"/>
  <c r="O25"/>
  <c r="P25"/>
  <c r="H26"/>
  <c r="K26"/>
  <c r="N26"/>
  <c r="O26"/>
  <c r="P26"/>
  <c r="H27"/>
  <c r="K27"/>
  <c r="N27"/>
  <c r="O27"/>
  <c r="P27"/>
  <c r="H28"/>
  <c r="K28"/>
  <c r="N28"/>
  <c r="O28"/>
  <c r="P28"/>
  <c r="H29"/>
  <c r="K29"/>
  <c r="N29"/>
  <c r="O29"/>
  <c r="P29"/>
  <c r="H30"/>
  <c r="K30"/>
  <c r="N30"/>
  <c r="O30"/>
  <c r="P30"/>
  <c r="H31"/>
  <c r="K31"/>
  <c r="N31"/>
  <c r="O31"/>
  <c r="P31"/>
  <c r="H32"/>
  <c r="K32"/>
  <c r="N32"/>
  <c r="O32"/>
  <c r="P32"/>
  <c r="H33"/>
  <c r="K33"/>
  <c r="N33"/>
  <c r="O33"/>
  <c r="P33"/>
  <c r="O34"/>
  <c r="P34"/>
  <c r="P12"/>
  <c r="O12"/>
  <c r="N12"/>
  <c r="K12"/>
  <c r="H12"/>
  <c r="D34"/>
  <c r="C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K33" i="74"/>
  <c r="J33"/>
  <c r="I33"/>
  <c r="H33"/>
  <c r="F33"/>
  <c r="E33"/>
  <c r="D33"/>
  <c r="C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11" i="5"/>
  <c r="L33" s="1"/>
  <c r="I33"/>
  <c r="H33"/>
  <c r="F33"/>
  <c r="E33"/>
  <c r="D33"/>
  <c r="C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H23" i="111"/>
  <c r="H13"/>
  <c r="F21" i="127"/>
  <c r="F11"/>
  <c r="G33"/>
  <c r="D33"/>
  <c r="C33"/>
  <c r="F32"/>
  <c r="F31"/>
  <c r="F30"/>
  <c r="F29"/>
  <c r="F28"/>
  <c r="F27"/>
  <c r="F26"/>
  <c r="F25"/>
  <c r="F24"/>
  <c r="F23"/>
  <c r="F22"/>
  <c r="F20"/>
  <c r="F19"/>
  <c r="F18"/>
  <c r="F17"/>
  <c r="F16"/>
  <c r="F15"/>
  <c r="F14"/>
  <c r="F13"/>
  <c r="F12"/>
  <c r="G35" i="111"/>
  <c r="D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32" i="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S29" i="114" l="1"/>
  <c r="S21" i="88"/>
  <c r="J35" i="111"/>
  <c r="H35"/>
  <c r="C26" i="14"/>
  <c r="H33" i="75"/>
  <c r="H34" i="7"/>
  <c r="Q34"/>
  <c r="Q25" i="75"/>
  <c r="P33"/>
  <c r="Q18"/>
  <c r="Q20"/>
  <c r="Q22"/>
  <c r="G26" i="14"/>
  <c r="D26"/>
  <c r="F26"/>
  <c r="E26"/>
  <c r="S20" i="114"/>
  <c r="P36"/>
  <c r="S30"/>
  <c r="S28"/>
  <c r="S35"/>
  <c r="S27"/>
  <c r="Q36"/>
  <c r="S15"/>
  <c r="S18"/>
  <c r="S23"/>
  <c r="S26"/>
  <c r="S31"/>
  <c r="S14"/>
  <c r="S16"/>
  <c r="S24"/>
  <c r="G36"/>
  <c r="P33" i="88"/>
  <c r="S27"/>
  <c r="S23"/>
  <c r="S20"/>
  <c r="S17"/>
  <c r="S13"/>
  <c r="S29"/>
  <c r="S28"/>
  <c r="S15"/>
  <c r="S12"/>
  <c r="S31"/>
  <c r="S25"/>
  <c r="Q26" i="75"/>
  <c r="N33"/>
  <c r="N34" i="7"/>
  <c r="Q14"/>
  <c r="K33" i="75"/>
  <c r="Q11"/>
  <c r="K34" i="7"/>
  <c r="Q19" i="75"/>
  <c r="Q27"/>
  <c r="Q13" i="7"/>
  <c r="Q17"/>
  <c r="Q26"/>
  <c r="G33" i="5"/>
  <c r="G33" i="74"/>
  <c r="H26" i="14"/>
  <c r="I34" i="13"/>
  <c r="V36" i="114"/>
  <c r="U36"/>
  <c r="S30" i="88"/>
  <c r="S14"/>
  <c r="S32"/>
  <c r="S24"/>
  <c r="S16"/>
  <c r="S22"/>
  <c r="M33"/>
  <c r="S26"/>
  <c r="S18"/>
  <c r="Q33"/>
  <c r="J33"/>
  <c r="R33"/>
  <c r="G33"/>
  <c r="S11"/>
  <c r="U33"/>
  <c r="V33"/>
  <c r="Q15" i="75"/>
  <c r="Q29"/>
  <c r="Q12"/>
  <c r="Q23"/>
  <c r="Q31"/>
  <c r="Q17"/>
  <c r="Q14"/>
  <c r="Q16"/>
  <c r="Q21"/>
  <c r="Q24"/>
  <c r="Q13"/>
  <c r="Q28"/>
  <c r="Q30"/>
  <c r="Q32"/>
  <c r="Q28" i="7"/>
  <c r="Q24"/>
  <c r="Q20"/>
  <c r="E34"/>
  <c r="Q18"/>
  <c r="Q30"/>
  <c r="Q27"/>
  <c r="Q16"/>
  <c r="Q33"/>
  <c r="Q29"/>
  <c r="Q22"/>
  <c r="Q19"/>
  <c r="Q32"/>
  <c r="Q25"/>
  <c r="Q21"/>
  <c r="Q31"/>
  <c r="Q23"/>
  <c r="Q15"/>
  <c r="Q12"/>
  <c r="F33" i="127"/>
  <c r="C35" i="111"/>
  <c r="F35"/>
  <c r="H35" i="86" l="1"/>
  <c r="S36" i="114"/>
  <c r="Q33" i="75"/>
  <c r="S33" i="88"/>
  <c r="J33" i="4" l="1"/>
  <c r="H33"/>
  <c r="G33"/>
  <c r="F33"/>
  <c r="D33"/>
  <c r="C33"/>
  <c r="G32" i="141"/>
  <c r="F32"/>
  <c r="E32"/>
  <c r="L11" i="47"/>
  <c r="H33"/>
  <c r="P33"/>
  <c r="O33"/>
  <c r="M33"/>
  <c r="K33"/>
  <c r="J33"/>
  <c r="Q32"/>
  <c r="L32"/>
  <c r="Q31"/>
  <c r="L31"/>
  <c r="Q30"/>
  <c r="L30"/>
  <c r="Q29"/>
  <c r="L29"/>
  <c r="Q28"/>
  <c r="L28"/>
  <c r="Q27"/>
  <c r="L27"/>
  <c r="Q26"/>
  <c r="L26"/>
  <c r="Q25"/>
  <c r="L25"/>
  <c r="Q24"/>
  <c r="L24"/>
  <c r="Q23"/>
  <c r="L23"/>
  <c r="Q22"/>
  <c r="L22"/>
  <c r="Q21"/>
  <c r="L21"/>
  <c r="Q20"/>
  <c r="L20"/>
  <c r="Q19"/>
  <c r="L19"/>
  <c r="Q18"/>
  <c r="L18"/>
  <c r="Q17"/>
  <c r="L17"/>
  <c r="Q16"/>
  <c r="L16"/>
  <c r="Q15"/>
  <c r="L15"/>
  <c r="Q14"/>
  <c r="L14"/>
  <c r="Q13"/>
  <c r="L13"/>
  <c r="Q12"/>
  <c r="L12"/>
  <c r="Q11"/>
  <c r="M34" i="60"/>
  <c r="H34"/>
  <c r="L33" i="47" l="1"/>
  <c r="Q33"/>
  <c r="F33" l="1"/>
  <c r="E33"/>
  <c r="D33"/>
  <c r="C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3" l="1"/>
  <c r="E31" i="58"/>
  <c r="Q33" i="60" l="1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P34"/>
  <c r="O34"/>
  <c r="K34"/>
  <c r="J34"/>
  <c r="F34"/>
  <c r="E34"/>
  <c r="D34"/>
  <c r="C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K33" i="59"/>
  <c r="J33"/>
  <c r="I33"/>
  <c r="H33"/>
  <c r="F33"/>
  <c r="E33"/>
  <c r="D33"/>
  <c r="C33"/>
  <c r="M32"/>
  <c r="L32"/>
  <c r="D30" i="100" s="1"/>
  <c r="G32" i="59"/>
  <c r="L31"/>
  <c r="D29" i="100" s="1"/>
  <c r="G31" i="59"/>
  <c r="L30"/>
  <c r="D28" i="100" s="1"/>
  <c r="G30" i="59"/>
  <c r="L29"/>
  <c r="D27" i="100" s="1"/>
  <c r="G29" i="59"/>
  <c r="M29" s="1"/>
  <c r="L28"/>
  <c r="D26" i="100" s="1"/>
  <c r="G28" i="59"/>
  <c r="L27"/>
  <c r="D25" i="100" s="1"/>
  <c r="G27" i="59"/>
  <c r="L26"/>
  <c r="D24" i="100" s="1"/>
  <c r="G26" i="59"/>
  <c r="L25"/>
  <c r="D23" i="100" s="1"/>
  <c r="G25" i="59"/>
  <c r="M25" s="1"/>
  <c r="L24"/>
  <c r="D22" i="100" s="1"/>
  <c r="G24" i="59"/>
  <c r="L23"/>
  <c r="D21" i="100" s="1"/>
  <c r="G23" i="59"/>
  <c r="L22"/>
  <c r="D20" i="100" s="1"/>
  <c r="G22" i="59"/>
  <c r="L21"/>
  <c r="D19" i="100" s="1"/>
  <c r="G21" i="59"/>
  <c r="M21" s="1"/>
  <c r="L20"/>
  <c r="D18" i="100" s="1"/>
  <c r="G20" i="59"/>
  <c r="L19"/>
  <c r="D17" i="100" s="1"/>
  <c r="G19" i="59"/>
  <c r="L18"/>
  <c r="D16" i="100" s="1"/>
  <c r="G18" i="59"/>
  <c r="L17"/>
  <c r="D15" i="100" s="1"/>
  <c r="G17" i="59"/>
  <c r="M17" s="1"/>
  <c r="L16"/>
  <c r="D14" i="100" s="1"/>
  <c r="G16" i="59"/>
  <c r="L15"/>
  <c r="D13" i="100" s="1"/>
  <c r="G15" i="59"/>
  <c r="L14"/>
  <c r="D12" i="100" s="1"/>
  <c r="G14" i="59"/>
  <c r="L13"/>
  <c r="D11" i="100" s="1"/>
  <c r="G13" i="59"/>
  <c r="M13" s="1"/>
  <c r="L12"/>
  <c r="D10" i="100" s="1"/>
  <c r="G12" i="59"/>
  <c r="L11"/>
  <c r="G11"/>
  <c r="K31" i="58"/>
  <c r="J31"/>
  <c r="I31"/>
  <c r="H31"/>
  <c r="F31"/>
  <c r="D31"/>
  <c r="C31"/>
  <c r="L30"/>
  <c r="E30" i="100" s="1"/>
  <c r="G30" i="58"/>
  <c r="L29"/>
  <c r="E29" i="100" s="1"/>
  <c r="G29" i="58"/>
  <c r="L28"/>
  <c r="E28" i="100" s="1"/>
  <c r="G28" i="58"/>
  <c r="L27"/>
  <c r="E27" i="100" s="1"/>
  <c r="G27" i="58"/>
  <c r="L26"/>
  <c r="E26" i="100" s="1"/>
  <c r="G26" i="58"/>
  <c r="L25"/>
  <c r="E25" i="100" s="1"/>
  <c r="G25" i="58"/>
  <c r="L24"/>
  <c r="E24" i="100" s="1"/>
  <c r="G24" i="58"/>
  <c r="L23"/>
  <c r="E23" i="100" s="1"/>
  <c r="G23" i="58"/>
  <c r="L22"/>
  <c r="E22" i="100" s="1"/>
  <c r="G22" i="58"/>
  <c r="L21"/>
  <c r="E21" i="100" s="1"/>
  <c r="G21" i="58"/>
  <c r="L20"/>
  <c r="E20" i="100" s="1"/>
  <c r="G20" i="58"/>
  <c r="L19"/>
  <c r="E19" i="100" s="1"/>
  <c r="G19" i="58"/>
  <c r="L18"/>
  <c r="E18" i="100" s="1"/>
  <c r="G18" i="58"/>
  <c r="L17"/>
  <c r="E17" i="100" s="1"/>
  <c r="G17" i="58"/>
  <c r="L16"/>
  <c r="E16" i="100" s="1"/>
  <c r="G16" i="58"/>
  <c r="L15"/>
  <c r="E15" i="100" s="1"/>
  <c r="G15" i="58"/>
  <c r="L14"/>
  <c r="E14" i="100" s="1"/>
  <c r="G14" i="58"/>
  <c r="L13"/>
  <c r="E13" i="100" s="1"/>
  <c r="G13" i="58"/>
  <c r="L12"/>
  <c r="E12" i="100" s="1"/>
  <c r="G12" i="58"/>
  <c r="L11"/>
  <c r="E11" i="100" s="1"/>
  <c r="G11" i="58"/>
  <c r="L10"/>
  <c r="E10" i="100" s="1"/>
  <c r="G10" i="58"/>
  <c r="L9"/>
  <c r="E9" i="100" s="1"/>
  <c r="G9" i="58"/>
  <c r="L34" i="1"/>
  <c r="C30" i="100" s="1"/>
  <c r="F30" s="1"/>
  <c r="G30" s="1"/>
  <c r="L33" i="1"/>
  <c r="C29" i="100" s="1"/>
  <c r="L32" i="1"/>
  <c r="C28" i="100" s="1"/>
  <c r="L31" i="1"/>
  <c r="C27" i="100" s="1"/>
  <c r="F27" s="1"/>
  <c r="G27" s="1"/>
  <c r="L30" i="1"/>
  <c r="C26" i="100" s="1"/>
  <c r="F26" s="1"/>
  <c r="G26" s="1"/>
  <c r="L29" i="1"/>
  <c r="C25" i="100" s="1"/>
  <c r="L28" i="1"/>
  <c r="C24" i="100" s="1"/>
  <c r="L27" i="1"/>
  <c r="C23" i="100" s="1"/>
  <c r="L26" i="1"/>
  <c r="C22" i="100" s="1"/>
  <c r="F22" s="1"/>
  <c r="G22" s="1"/>
  <c r="L25" i="1"/>
  <c r="C21" i="100" s="1"/>
  <c r="L24" i="1"/>
  <c r="C20" i="100" s="1"/>
  <c r="L23" i="1"/>
  <c r="C19" i="100" s="1"/>
  <c r="L22" i="1"/>
  <c r="C18" i="100" s="1"/>
  <c r="F18" s="1"/>
  <c r="G18" s="1"/>
  <c r="L21" i="1"/>
  <c r="C17" i="100" s="1"/>
  <c r="L20" i="1"/>
  <c r="C16" i="100" s="1"/>
  <c r="L19" i="1"/>
  <c r="C15" i="100" s="1"/>
  <c r="L18" i="1"/>
  <c r="C14" i="100" s="1"/>
  <c r="F14" s="1"/>
  <c r="G14" s="1"/>
  <c r="L17" i="1"/>
  <c r="C13" i="100" s="1"/>
  <c r="L16" i="1"/>
  <c r="C12" i="100" s="1"/>
  <c r="L15" i="1"/>
  <c r="C11" i="100" s="1"/>
  <c r="L14" i="1"/>
  <c r="C10" i="100" s="1"/>
  <c r="F10" s="1"/>
  <c r="G10" s="1"/>
  <c r="L13" i="1"/>
  <c r="C9" i="100" s="1"/>
  <c r="G34" i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K35"/>
  <c r="J35"/>
  <c r="I35"/>
  <c r="H35"/>
  <c r="F35"/>
  <c r="E35"/>
  <c r="D35"/>
  <c r="C35"/>
  <c r="E31" i="100"/>
  <c r="A23"/>
  <c r="A24" s="1"/>
  <c r="A25" s="1"/>
  <c r="A26" s="1"/>
  <c r="A27" s="1"/>
  <c r="A28" s="1"/>
  <c r="A29" s="1"/>
  <c r="A30" s="1"/>
  <c r="A11"/>
  <c r="A12" s="1"/>
  <c r="A13" s="1"/>
  <c r="A14" s="1"/>
  <c r="A15" s="1"/>
  <c r="A16" s="1"/>
  <c r="A17" s="1"/>
  <c r="A18" s="1"/>
  <c r="A19" s="1"/>
  <c r="A20" s="1"/>
  <c r="A21" s="1"/>
  <c r="A22" s="1"/>
  <c r="A10"/>
  <c r="K22" i="157"/>
  <c r="K21"/>
  <c r="K20"/>
  <c r="K19"/>
  <c r="K18"/>
  <c r="K17"/>
  <c r="K16"/>
  <c r="K15"/>
  <c r="K14"/>
  <c r="J22"/>
  <c r="J21"/>
  <c r="J20"/>
  <c r="J19"/>
  <c r="J18"/>
  <c r="J17"/>
  <c r="J16"/>
  <c r="J15"/>
  <c r="J14"/>
  <c r="F22"/>
  <c r="F21"/>
  <c r="F20"/>
  <c r="F19"/>
  <c r="F18"/>
  <c r="F17"/>
  <c r="F16"/>
  <c r="F15"/>
  <c r="F14"/>
  <c r="E26"/>
  <c r="D32" i="141" l="1"/>
  <c r="C32"/>
  <c r="Q34" i="60"/>
  <c r="L34"/>
  <c r="G34"/>
  <c r="F11" i="100"/>
  <c r="G11" s="1"/>
  <c r="F15"/>
  <c r="G15" s="1"/>
  <c r="F19"/>
  <c r="G19" s="1"/>
  <c r="F23"/>
  <c r="G23" s="1"/>
  <c r="M19" i="58"/>
  <c r="C31" i="100"/>
  <c r="M19" i="1"/>
  <c r="M23"/>
  <c r="M27"/>
  <c r="M31"/>
  <c r="F13" i="100"/>
  <c r="G13" s="1"/>
  <c r="F17"/>
  <c r="G17" s="1"/>
  <c r="F21"/>
  <c r="G21" s="1"/>
  <c r="F25"/>
  <c r="G25" s="1"/>
  <c r="F29"/>
  <c r="G29" s="1"/>
  <c r="L33" i="59"/>
  <c r="D9" i="100"/>
  <c r="D31" s="1"/>
  <c r="F12"/>
  <c r="G12" s="1"/>
  <c r="F16"/>
  <c r="G16" s="1"/>
  <c r="F20"/>
  <c r="G20" s="1"/>
  <c r="F24"/>
  <c r="G24" s="1"/>
  <c r="F28"/>
  <c r="G28" s="1"/>
  <c r="M14" i="1"/>
  <c r="M18"/>
  <c r="M22"/>
  <c r="M26"/>
  <c r="M30"/>
  <c r="M34"/>
  <c r="M10" i="58"/>
  <c r="M12"/>
  <c r="M14"/>
  <c r="M18"/>
  <c r="M24"/>
  <c r="M26"/>
  <c r="M28"/>
  <c r="M13"/>
  <c r="M16" i="59"/>
  <c r="M18"/>
  <c r="M20"/>
  <c r="M22"/>
  <c r="M24"/>
  <c r="M26"/>
  <c r="M28"/>
  <c r="M30"/>
  <c r="M12"/>
  <c r="M16" i="1"/>
  <c r="M20"/>
  <c r="M24"/>
  <c r="M28"/>
  <c r="M32"/>
  <c r="M27" i="59"/>
  <c r="M15"/>
  <c r="M31"/>
  <c r="G33"/>
  <c r="M19"/>
  <c r="M23"/>
  <c r="L35" i="1"/>
  <c r="M13"/>
  <c r="M17"/>
  <c r="M21"/>
  <c r="M25"/>
  <c r="M29"/>
  <c r="M33"/>
  <c r="G35"/>
  <c r="M15"/>
  <c r="M11" i="59"/>
  <c r="M14"/>
  <c r="M25" i="58"/>
  <c r="M29"/>
  <c r="M30"/>
  <c r="M15"/>
  <c r="M22"/>
  <c r="M16"/>
  <c r="M21"/>
  <c r="M23"/>
  <c r="M17"/>
  <c r="L31"/>
  <c r="M11"/>
  <c r="M20"/>
  <c r="M27"/>
  <c r="M9"/>
  <c r="G31"/>
  <c r="I26" i="157"/>
  <c r="H26"/>
  <c r="G26"/>
  <c r="D26"/>
  <c r="C26"/>
  <c r="F9" i="100" l="1"/>
  <c r="G9" s="1"/>
  <c r="G31" s="1"/>
  <c r="M33" i="59"/>
  <c r="M35" i="1"/>
  <c r="M31" i="58"/>
  <c r="P18" i="96"/>
  <c r="T18" s="1"/>
  <c r="O18"/>
  <c r="S18" s="1"/>
  <c r="P17"/>
  <c r="O17"/>
  <c r="S17" s="1"/>
  <c r="P16"/>
  <c r="T16" s="1"/>
  <c r="O16"/>
  <c r="S16" s="1"/>
  <c r="P15"/>
  <c r="T15" s="1"/>
  <c r="O15"/>
  <c r="P14"/>
  <c r="T14" s="1"/>
  <c r="O14"/>
  <c r="S14" s="1"/>
  <c r="J22"/>
  <c r="N22"/>
  <c r="J23"/>
  <c r="N23"/>
  <c r="S22"/>
  <c r="T22"/>
  <c r="U22"/>
  <c r="S23"/>
  <c r="T23"/>
  <c r="U23"/>
  <c r="U21"/>
  <c r="T21"/>
  <c r="S21"/>
  <c r="R22"/>
  <c r="R23"/>
  <c r="R21"/>
  <c r="N21"/>
  <c r="J21"/>
  <c r="F22"/>
  <c r="F23"/>
  <c r="F21"/>
  <c r="J18"/>
  <c r="J17"/>
  <c r="J16"/>
  <c r="J15"/>
  <c r="J14"/>
  <c r="N18"/>
  <c r="N17"/>
  <c r="N16"/>
  <c r="N15"/>
  <c r="N14"/>
  <c r="U15"/>
  <c r="U16"/>
  <c r="T17"/>
  <c r="U17"/>
  <c r="U18"/>
  <c r="U14"/>
  <c r="F18"/>
  <c r="F17"/>
  <c r="F16"/>
  <c r="F15"/>
  <c r="F14"/>
  <c r="F31" i="100" l="1"/>
  <c r="F35" s="1"/>
  <c r="V22" i="96"/>
  <c r="R16"/>
  <c r="R18"/>
  <c r="R15"/>
  <c r="R14"/>
  <c r="S15"/>
  <c r="V15" s="1"/>
  <c r="R17"/>
  <c r="V14"/>
  <c r="V23"/>
  <c r="V21"/>
  <c r="V17"/>
  <c r="V16"/>
  <c r="V18"/>
  <c r="V24" l="1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19"/>
  <c r="U19"/>
  <c r="U25" s="1"/>
  <c r="T19"/>
  <c r="S19"/>
  <c r="S25" s="1"/>
  <c r="R19"/>
  <c r="Q19"/>
  <c r="Q25" s="1"/>
  <c r="P19"/>
  <c r="P25" s="1"/>
  <c r="O19"/>
  <c r="O25" s="1"/>
  <c r="N19"/>
  <c r="M19"/>
  <c r="M25" s="1"/>
  <c r="L19"/>
  <c r="L25" s="1"/>
  <c r="K19"/>
  <c r="K25" s="1"/>
  <c r="J19"/>
  <c r="I19"/>
  <c r="I25" s="1"/>
  <c r="H19"/>
  <c r="H25" s="1"/>
  <c r="G19"/>
  <c r="G25" s="1"/>
  <c r="F19"/>
  <c r="F25" s="1"/>
  <c r="E19"/>
  <c r="D19"/>
  <c r="D25" s="1"/>
  <c r="C19"/>
  <c r="C25" s="1"/>
  <c r="J46" i="56"/>
  <c r="G46"/>
  <c r="J45"/>
  <c r="G45"/>
  <c r="J44"/>
  <c r="G44"/>
  <c r="S32"/>
  <c r="Q32"/>
  <c r="O32"/>
  <c r="K32"/>
  <c r="I32"/>
  <c r="G32"/>
  <c r="E18"/>
  <c r="J14"/>
  <c r="H14"/>
  <c r="F14"/>
  <c r="D14"/>
  <c r="B14"/>
  <c r="L13"/>
  <c r="L12"/>
  <c r="L14" l="1"/>
  <c r="N25" i="96"/>
  <c r="J25"/>
  <c r="V25"/>
  <c r="T25"/>
  <c r="R25"/>
  <c r="E25"/>
  <c r="H33" i="127"/>
  <c r="J33"/>
</calcChain>
</file>

<file path=xl/sharedStrings.xml><?xml version="1.0" encoding="utf-8"?>
<sst xmlns="http://schemas.openxmlformats.org/spreadsheetml/2006/main" count="3960" uniqueCount="1038">
  <si>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</si>
  <si>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</si>
  <si>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</si>
  <si>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</si>
  <si>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</si>
  <si>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</si>
  <si>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</si>
  <si>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</si>
  <si>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</si>
  <si>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</si>
  <si>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</si>
  <si>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</si>
  <si>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</si>
  <si>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</si>
  <si>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</si>
  <si>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</si>
  <si>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</si>
  <si>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</si>
  <si>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</si>
  <si>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</si>
  <si>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</si>
  <si>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</si>
  <si>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</si>
  <si>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</si>
  <si>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</si>
  <si>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</si>
  <si>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</si>
  <si>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</si>
  <si>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</si>
  <si>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</si>
  <si>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</si>
  <si>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</si>
  <si>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</si>
  <si>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</si>
  <si>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</si>
  <si>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</si>
  <si>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</si>
  <si>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</si>
  <si>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</si>
  <si>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</si>
  <si>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</si>
  <si>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</si>
  <si>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</si>
  <si>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</si>
  <si>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</si>
  <si>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</si>
  <si>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</si>
  <si>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</si>
  <si>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</si>
  <si>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</si>
  <si>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</si>
  <si>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</si>
  <si>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</si>
  <si>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</si>
  <si>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</si>
  <si>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</si>
  <si>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</si>
  <si>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</si>
  <si>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</si>
  <si>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</si>
  <si>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</si>
  <si>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</si>
  <si>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</si>
  <si>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</si>
  <si>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</si>
  <si>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</si>
  <si>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</si>
  <si>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</si>
  <si>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</si>
  <si>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</si>
  <si>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</si>
  <si>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</si>
  <si>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</si>
  <si>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</si>
  <si>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</si>
  <si>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</si>
  <si>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</si>
  <si>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</si>
  <si>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</si>
  <si>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</si>
  <si>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</si>
  <si>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</si>
  <si>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</si>
  <si>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</si>
  <si>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</si>
  <si>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</si>
  <si>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</si>
  <si>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</si>
  <si>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</si>
  <si>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</si>
  <si>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</si>
  <si>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</si>
  <si>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</si>
  <si>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</si>
  <si>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</si>
  <si>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</si>
  <si>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</si>
  <si>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</si>
  <si>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</si>
  <si>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</si>
  <si>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</si>
  <si>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</si>
  <si>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</si>
  <si>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</si>
  <si>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</si>
  <si>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</si>
  <si>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</si>
  <si>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</si>
  <si>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</si>
  <si>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</si>
  <si>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</si>
  <si>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</si>
  <si>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</si>
  <si>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</si>
  <si>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</si>
  <si>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</si>
  <si>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</si>
  <si>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</si>
  <si>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</si>
  <si>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</si>
  <si>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</si>
  <si>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</si>
  <si>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</si>
  <si>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</si>
  <si>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</si>
  <si>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</si>
  <si>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</si>
  <si>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</si>
  <si>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</si>
  <si>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</si>
  <si>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</si>
  <si>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</si>
  <si>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</si>
  <si>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</si>
  <si>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</si>
  <si>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</si>
  <si>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</si>
  <si>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</si>
  <si>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</si>
  <si>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</si>
  <si>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</si>
  <si>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</si>
  <si>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</si>
  <si>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</si>
  <si>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</si>
  <si>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</si>
  <si>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</si>
  <si>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</si>
  <si>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</si>
  <si>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</si>
  <si>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</si>
  <si>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</si>
  <si>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</si>
  <si>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</si>
  <si>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</si>
  <si>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</si>
  <si>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</si>
  <si>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</si>
  <si>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</si>
  <si>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</si>
  <si>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</si>
  <si>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</si>
  <si>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</si>
  <si>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</si>
  <si>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</si>
  <si>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</si>
  <si>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</si>
  <si>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</si>
  <si>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</si>
  <si>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</si>
  <si>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</si>
  <si>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</si>
  <si>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</si>
  <si>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</si>
  <si>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</si>
  <si>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</si>
  <si>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</si>
  <si>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</si>
  <si>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</si>
  <si>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</si>
  <si>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</si>
  <si>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</si>
  <si>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</si>
  <si>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</si>
  <si>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</si>
  <si>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</si>
  <si>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</si>
  <si>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</si>
  <si>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</si>
  <si>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</si>
  <si>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</si>
  <si>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</si>
  <si>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</si>
  <si>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</si>
  <si>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</si>
  <si>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</si>
  <si>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</si>
  <si>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</si>
  <si>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</si>
  <si>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</si>
  <si>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</si>
  <si>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</si>
  <si>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</si>
  <si>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</si>
  <si>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</si>
  <si>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</si>
  <si>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</si>
  <si>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</si>
  <si>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</si>
  <si>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</si>
  <si>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</si>
  <si>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</si>
  <si>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</si>
  <si>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</si>
  <si>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</si>
  <si>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</si>
  <si>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</si>
  <si>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</si>
  <si>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</si>
  <si>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</si>
  <si>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</si>
  <si>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</si>
  <si>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</si>
  <si>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</si>
  <si>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</si>
  <si>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</si>
  <si>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</si>
  <si>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</si>
  <si>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</si>
  <si>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</si>
  <si>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</si>
  <si>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</si>
  <si>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</si>
  <si>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</si>
  <si>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</si>
  <si>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</si>
  <si>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</si>
  <si>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</si>
  <si>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</si>
  <si>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</si>
  <si>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</si>
  <si>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</si>
  <si>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</si>
  <si>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</si>
  <si>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</si>
  <si>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</si>
  <si>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</si>
  <si>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</si>
  <si>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</si>
  <si>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</si>
  <si>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</si>
  <si>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</si>
  <si>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</si>
  <si>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</si>
  <si>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</si>
  <si>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</si>
  <si>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</si>
  <si>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</si>
  <si>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</si>
  <si>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</si>
  <si>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</si>
  <si>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</si>
  <si>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</si>
  <si>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</si>
  <si>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</si>
  <si>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</si>
  <si>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</si>
  <si>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</si>
  <si>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</si>
  <si>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</si>
  <si>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</si>
  <si>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</si>
  <si>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</si>
  <si>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</si>
  <si>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</si>
  <si>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</si>
  <si>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</si>
  <si>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</si>
  <si>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</si>
  <si>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</si>
  <si>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</si>
  <si>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</si>
  <si>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</si>
  <si>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</si>
  <si>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</si>
  <si>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</si>
  <si>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</si>
  <si>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</si>
  <si>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</si>
  <si>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</si>
  <si>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</si>
  <si>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</si>
  <si>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</si>
  <si>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</si>
  <si>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</si>
  <si>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</si>
  <si>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</si>
  <si>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</si>
  <si>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</si>
  <si>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</si>
  <si>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</si>
  <si>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</si>
  <si>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</si>
  <si>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</si>
  <si>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</si>
  <si>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</si>
  <si>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</si>
  <si>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</si>
  <si>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</si>
  <si>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</si>
  <si>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</si>
  <si>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</si>
  <si>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</si>
  <si>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</si>
  <si>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</si>
  <si>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</si>
  <si>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</si>
  <si>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</si>
  <si>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</si>
  <si>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</si>
  <si>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</si>
  <si>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</si>
  <si>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</si>
  <si>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</si>
  <si>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</si>
  <si>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</si>
  <si>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</si>
  <si>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</si>
  <si>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</si>
  <si>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</si>
  <si>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</si>
  <si>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</si>
  <si>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</si>
  <si>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</si>
  <si>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</si>
  <si>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</si>
  <si>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</si>
  <si>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</si>
  <si>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</si>
  <si>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</si>
  <si>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</si>
  <si>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</si>
  <si>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</si>
  <si>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</si>
  <si>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</si>
  <si>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</si>
  <si>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</si>
  <si>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</si>
  <si>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</si>
  <si>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</si>
  <si>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</si>
  <si>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</si>
  <si>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</si>
  <si>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</si>
  <si>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</si>
  <si>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</si>
  <si>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</si>
  <si>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</si>
  <si>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</si>
  <si>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</si>
  <si>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</si>
  <si>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</si>
  <si>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</si>
  <si>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</si>
  <si>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</si>
  <si>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</si>
  <si>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</si>
  <si>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</si>
  <si>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</si>
  <si>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</si>
  <si>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</si>
  <si>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</si>
  <si>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</si>
  <si>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</si>
  <si>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</si>
  <si>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</si>
  <si>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</si>
  <si>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</si>
  <si>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</si>
  <si>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</si>
  <si>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</si>
  <si>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</si>
  <si>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</si>
  <si>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</si>
  <si>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</si>
  <si>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</si>
  <si>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</si>
  <si>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</si>
  <si>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</si>
  <si>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</si>
  <si>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</si>
  <si>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</si>
  <si>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</si>
  <si>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</si>
  <si>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</si>
  <si>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</si>
  <si>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</si>
  <si>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</si>
  <si>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</si>
  <si>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</si>
  <si>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</si>
  <si>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</si>
  <si>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</si>
  <si>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</si>
  <si>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</si>
  <si>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</si>
  <si>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</si>
  <si>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</si>
  <si>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</si>
  <si>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</si>
  <si>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</si>
  <si>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</si>
  <si>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</si>
  <si>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</si>
  <si>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</si>
  <si>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</si>
  <si>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</si>
  <si>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</si>
  <si>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</si>
  <si>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</si>
  <si>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</si>
  <si>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</si>
  <si>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</si>
  <si>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</si>
  <si>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</si>
  <si>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</si>
  <si>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</si>
  <si>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</si>
  <si>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</si>
  <si>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</si>
  <si>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</si>
  <si>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</si>
  <si>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</si>
  <si>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</si>
  <si>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</si>
  <si>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</si>
  <si>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</si>
  <si>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</si>
  <si>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</si>
  <si>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</si>
  <si>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</si>
  <si>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</si>
  <si>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</si>
  <si>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</si>
  <si>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</si>
  <si>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</si>
  <si>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</si>
  <si>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</si>
  <si>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</si>
  <si>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</si>
  <si>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</si>
  <si>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</si>
  <si>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</si>
  <si>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</si>
  <si>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</si>
  <si>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</si>
  <si>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</si>
  <si>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</si>
  <si>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</si>
  <si>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</si>
  <si>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</si>
  <si>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</si>
  <si>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</si>
  <si>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</si>
  <si>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</si>
  <si>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</si>
  <si>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</si>
  <si>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</si>
  <si>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</si>
  <si>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</si>
  <si>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</si>
  <si>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</si>
  <si>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</si>
  <si>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</si>
  <si>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</si>
  <si>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</si>
  <si>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</si>
  <si>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</si>
  <si>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</si>
  <si>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</si>
  <si>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</si>
  <si>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</si>
  <si>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</si>
  <si>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</si>
  <si>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</si>
  <si>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</si>
  <si>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</si>
  <si>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</si>
  <si>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</si>
  <si>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</si>
  <si>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</si>
  <si>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</si>
  <si>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</si>
  <si>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</si>
  <si>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</si>
  <si>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</si>
  <si>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</si>
  <si>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</si>
  <si>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</si>
  <si>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</si>
  <si>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</si>
  <si>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</si>
  <si>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</si>
  <si>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</si>
  <si>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</si>
  <si>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</si>
  <si>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</si>
  <si>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</si>
  <si>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</si>
  <si>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</si>
  <si>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</si>
  <si>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</si>
  <si>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</si>
  <si>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</si>
  <si>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</si>
  <si>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</si>
  <si>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</si>
  <si>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</si>
  <si>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</si>
  <si>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</si>
  <si>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</si>
  <si>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</si>
  <si>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</si>
  <si>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</si>
  <si>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</si>
  <si>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</si>
  <si>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</si>
  <si>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</si>
  <si>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</si>
  <si>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</si>
  <si>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</si>
  <si>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</si>
  <si>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</si>
  <si>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</si>
  <si>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</si>
  <si>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</si>
  <si>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</si>
  <si>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</si>
  <si>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</si>
  <si>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</si>
  <si>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</si>
  <si>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</si>
  <si>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</si>
  <si>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</si>
  <si>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</si>
  <si>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</si>
  <si>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</si>
  <si>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</si>
  <si>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</si>
  <si>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</si>
  <si>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</si>
  <si>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</si>
  <si>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</si>
  <si>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</si>
  <si>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</si>
  <si>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</si>
  <si>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</si>
  <si>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</si>
  <si>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</si>
  <si>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</si>
  <si>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</si>
  <si>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</si>
  <si>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</si>
  <si>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</si>
  <si>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</si>
  <si>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</si>
  <si>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</si>
  <si>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</si>
  <si>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</si>
  <si>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</si>
  <si>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</si>
  <si>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</si>
  <si>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</si>
  <si>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</si>
  <si>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</si>
  <si>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</si>
  <si>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</si>
  <si>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</si>
  <si>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</si>
  <si>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</si>
  <si>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</si>
  <si>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</si>
  <si>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</si>
  <si>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</si>
  <si>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</si>
  <si>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</si>
  <si>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</si>
  <si>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</si>
  <si>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</si>
  <si>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</si>
  <si>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</si>
  <si>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</si>
  <si>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</si>
  <si>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</si>
  <si>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</si>
  <si>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</si>
  <si>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</si>
  <si>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</si>
  <si>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</si>
  <si>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</si>
  <si>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</si>
  <si>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</si>
  <si>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</si>
  <si>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</si>
  <si>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</si>
  <si>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</si>
  <si>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</si>
  <si>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</si>
  <si>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</si>
  <si>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</si>
  <si>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</si>
  <si>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</si>
  <si>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</si>
  <si>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</si>
  <si>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</si>
  <si>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</si>
  <si>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</si>
  <si>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</si>
  <si>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</si>
  <si>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</si>
  <si>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</si>
  <si>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</si>
  <si>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</si>
  <si>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</si>
  <si>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</si>
  <si>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</si>
  <si>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</si>
  <si>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</si>
  <si>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</si>
  <si>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</si>
  <si>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</si>
  <si>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</si>
  <si>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</si>
  <si>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</si>
  <si>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</si>
  <si>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</si>
  <si>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</si>
  <si>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</si>
  <si>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</si>
  <si>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</si>
  <si>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</si>
  <si>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</si>
  <si>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</si>
  <si>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</si>
  <si>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</si>
  <si>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</si>
  <si>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</si>
  <si>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</si>
  <si>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</si>
  <si>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</si>
  <si>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</si>
  <si>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</si>
  <si>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</si>
  <si>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</si>
  <si>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</si>
  <si>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</si>
  <si>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</si>
  <si>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</si>
  <si>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</si>
  <si>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</si>
  <si>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</si>
  <si>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</si>
  <si>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</si>
  <si>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</si>
  <si>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</si>
  <si>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</si>
  <si>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</si>
  <si>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</si>
  <si>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</si>
  <si>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</si>
  <si>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</si>
  <si>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</si>
  <si>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</si>
  <si>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</si>
  <si>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</si>
  <si>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</si>
  <si>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</si>
  <si>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</si>
  <si>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</si>
  <si>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</si>
  <si>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</si>
  <si>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</si>
  <si>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</si>
  <si>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</si>
  <si>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</si>
  <si>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</si>
  <si>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</si>
  <si>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</si>
  <si>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</si>
  <si>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</si>
  <si>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</si>
  <si>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</si>
  <si>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</si>
  <si>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</si>
  <si>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</si>
  <si>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</si>
  <si>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</si>
  <si>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</si>
  <si>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</si>
  <si>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</si>
  <si>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</si>
  <si>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</si>
  <si>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</si>
  <si>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</si>
  <si>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</si>
  <si>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</si>
  <si>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</si>
  <si>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</si>
  <si>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</si>
  <si>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</si>
  <si>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</si>
  <si>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</si>
  <si>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</si>
  <si>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</si>
  <si>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</si>
  <si>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</si>
  <si>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</si>
  <si>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</si>
  <si>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</si>
  <si>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</si>
  <si>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</si>
  <si>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</si>
  <si>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</si>
  <si>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</si>
  <si>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</si>
  <si>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</si>
  <si>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</si>
  <si>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</si>
  <si>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</si>
  <si>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</si>
  <si>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</si>
  <si>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</si>
  <si>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</si>
  <si>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</si>
  <si>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</si>
  <si>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</si>
  <si>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</si>
  <si>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</si>
  <si>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</si>
  <si>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</si>
  <si>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</si>
  <si>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</si>
  <si>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</si>
  <si>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</si>
  <si>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</si>
  <si>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</si>
  <si>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</si>
  <si>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</si>
  <si>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</si>
  <si>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</si>
  <si>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</si>
  <si>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</si>
  <si>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</si>
  <si>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</si>
  <si>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</si>
  <si>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</si>
  <si>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</si>
  <si>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</si>
  <si>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</si>
  <si>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</si>
  <si>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</si>
  <si>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</si>
  <si>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</si>
  <si>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</si>
  <si>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</si>
  <si>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</si>
  <si>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</si>
  <si>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</si>
  <si>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</si>
  <si>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</si>
  <si>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</si>
  <si>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</si>
  <si>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</si>
  <si>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</si>
  <si>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</si>
  <si>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</si>
  <si>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</si>
  <si>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</si>
  <si>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</si>
  <si>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</si>
  <si>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</si>
  <si>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</si>
  <si>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</si>
  <si>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</si>
  <si>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</si>
  <si>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</si>
  <si>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</si>
  <si>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</si>
  <si>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</si>
  <si>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</si>
  <si>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</si>
  <si>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</si>
  <si>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</si>
  <si>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</si>
  <si>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</si>
  <si>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</si>
  <si>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</si>
  <si>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</si>
  <si>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</si>
  <si>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</si>
  <si>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</si>
  <si>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</si>
  <si>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(As on 31.12.2019)</t>
  </si>
  <si>
    <t>As on 31.12.2019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</si>
  <si>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</si>
  <si>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</si>
  <si>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</si>
  <si>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</si>
  <si>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</si>
  <si>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</si>
  <si>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</si>
  <si>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</si>
  <si>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</si>
  <si>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</si>
  <si>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</si>
  <si>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>Allocation for  2019-20</t>
  </si>
  <si>
    <t>*Total sanctioned during 2006-07  to 2019-20</t>
  </si>
  <si>
    <t>*Total sanction during 2006-07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</si>
  <si>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</si>
  <si>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</si>
  <si>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</si>
  <si>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</si>
  <si>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</si>
  <si>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</si>
  <si>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</si>
  <si>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</si>
  <si>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</si>
  <si>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</si>
  <si>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</si>
  <si>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</si>
  <si>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</si>
  <si>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</si>
  <si>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</si>
  <si>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</si>
  <si>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</si>
  <si>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</si>
  <si>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</si>
  <si>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</si>
  <si>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</si>
  <si>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</si>
  <si>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</si>
  <si>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</si>
  <si>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</si>
  <si>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</si>
  <si>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</si>
  <si>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</si>
  <si>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</si>
  <si>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</si>
  <si>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Secretary School Education.</t>
  </si>
  <si>
    <t>Punjab</t>
  </si>
  <si>
    <t>STATE: PUNJAB</t>
  </si>
  <si>
    <t>State: PUNJAB</t>
  </si>
  <si>
    <t>as per req</t>
  </si>
  <si>
    <t>Sweet Kheer</t>
  </si>
  <si>
    <t>15gms</t>
  </si>
  <si>
    <t>Once in week</t>
  </si>
  <si>
    <t>20gms</t>
  </si>
  <si>
    <t>w.e.f 01.04.19 to 30.06.19</t>
  </si>
  <si>
    <t>w.e.f 01.07.19 to 31.03.20</t>
  </si>
  <si>
    <t>10.7.19</t>
  </si>
  <si>
    <t>11.7.19</t>
  </si>
  <si>
    <t>12.7.19</t>
  </si>
  <si>
    <t>11.10.19</t>
  </si>
  <si>
    <t>15.10.19</t>
  </si>
  <si>
    <t>10.01.20</t>
  </si>
  <si>
    <t>9.01.20</t>
  </si>
  <si>
    <r>
      <t xml:space="preserve">Total 
Expenditure during the Month </t>
    </r>
    <r>
      <rPr>
        <b/>
        <sz val="13"/>
        <rFont val="Arial"/>
        <family val="2"/>
      </rPr>
      <t>(in ₹)  **</t>
    </r>
  </si>
  <si>
    <r>
      <t xml:space="preserve">Fund 
Transfer during the Month             </t>
    </r>
    <r>
      <rPr>
        <b/>
        <sz val="13"/>
        <rFont val="Arial"/>
        <family val="2"/>
      </rPr>
      <t>(in ₹)</t>
    </r>
  </si>
  <si>
    <r>
      <t xml:space="preserve">Total 
Expenditure during the Month </t>
    </r>
    <r>
      <rPr>
        <b/>
        <sz val="13"/>
        <rFont val="Arial"/>
        <family val="2"/>
      </rPr>
      <t>(in ₹)</t>
    </r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</si>
  <si>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</si>
  <si>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</si>
  <si>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</si>
  <si>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</si>
  <si>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</si>
  <si>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</si>
  <si>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</si>
  <si>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</si>
  <si>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Pathankot</t>
  </si>
  <si>
    <t>Hoshiarpur</t>
  </si>
  <si>
    <t>Jalandhar</t>
  </si>
  <si>
    <t>Kapurthala</t>
  </si>
  <si>
    <t>Ludhiana</t>
  </si>
  <si>
    <t>Mansa</t>
  </si>
  <si>
    <t>Moga</t>
  </si>
  <si>
    <t>Mukutsar Sahib</t>
  </si>
  <si>
    <t>Nawanshehar</t>
  </si>
  <si>
    <t>Ropar</t>
  </si>
  <si>
    <t>Sangrur</t>
  </si>
  <si>
    <t>Patiala</t>
  </si>
  <si>
    <t>Mohali</t>
  </si>
  <si>
    <t>Tarn Taran</t>
  </si>
  <si>
    <t>Primary with Upper Primary              (I-VIII)</t>
  </si>
  <si>
    <t>Total No.  of institutions
in the State</t>
  </si>
  <si>
    <t>Total No.  of institutions
Serving MDM in the State</t>
  </si>
  <si>
    <t xml:space="preserve">(Govt+LB)    Schools </t>
  </si>
  <si>
    <t>NIL</t>
  </si>
  <si>
    <t>E-Transfer</t>
  </si>
  <si>
    <t>Secretary  School Education</t>
  </si>
  <si>
    <t>Punjab.</t>
  </si>
  <si>
    <t>Rs. 75/-</t>
  </si>
  <si>
    <t>Unspent balance as on 31.12.2019                                                 [Col: (4+5)-7]</t>
  </si>
  <si>
    <t>Punjab Univeristy Chandigarh</t>
  </si>
  <si>
    <t>Total Exp.                    (in Rs)</t>
  </si>
  <si>
    <t>NO</t>
  </si>
  <si>
    <t>Public Hearing</t>
  </si>
  <si>
    <t>Report Awaited</t>
  </si>
  <si>
    <t>Rallies, Nukkad Natak</t>
  </si>
  <si>
    <t>Rallies</t>
  </si>
  <si>
    <t>Folk Songs, Rallies</t>
  </si>
  <si>
    <t>Vacant</t>
  </si>
  <si>
    <t>1) Director Public Instructions (EE)</t>
  </si>
  <si>
    <t>Total no. of Cook-cum-Helpers engaged</t>
  </si>
  <si>
    <t>2 days</t>
  </si>
  <si>
    <t>Nil</t>
  </si>
  <si>
    <r>
      <t>Financial (</t>
    </r>
    <r>
      <rPr>
        <b/>
        <i/>
        <sz val="12"/>
        <rFont val="Arial"/>
        <family val="2"/>
      </rPr>
      <t>Rs. in lakh)</t>
    </r>
  </si>
  <si>
    <t xml:space="preserve">SAS Nagar </t>
  </si>
  <si>
    <t>Mukatsar Sahib</t>
  </si>
  <si>
    <t>Roopnagar</t>
  </si>
  <si>
    <t>SAS Nagar</t>
  </si>
  <si>
    <t>*Total Sanction during 2012-13 to 2018-19</t>
  </si>
  <si>
    <t>Food AnaylistPunjab,Near Civil Hospital Kharar (SAS Nagar)</t>
  </si>
  <si>
    <t>Civil Hospital</t>
  </si>
  <si>
    <t>Mobile App</t>
  </si>
  <si>
    <t>MDM Society</t>
  </si>
  <si>
    <t>School Education Punjab</t>
  </si>
  <si>
    <t>Distritc Education Officer(EE)</t>
  </si>
  <si>
    <t>Block Primary Education Officer</t>
  </si>
  <si>
    <t>General Manager,Mid-Day-Meal</t>
  </si>
  <si>
    <t xml:space="preserve">Deputy Ditrict Education Officer (EE) </t>
  </si>
  <si>
    <t>Assistant Block Manager (MDM)</t>
  </si>
  <si>
    <t>Telephone/Letters</t>
  </si>
  <si>
    <r>
      <rPr>
        <b/>
        <sz val="13"/>
        <color indexed="8"/>
        <rFont val="Calibri"/>
        <family val="2"/>
      </rPr>
      <t>  Toll free number</t>
    </r>
  </si>
  <si>
    <r>
      <rPr>
        <b/>
        <sz val="13"/>
        <color indexed="8"/>
        <rFont val="Calibri"/>
        <family val="2"/>
      </rPr>
      <t>  Dedicated landline number</t>
    </r>
  </si>
  <si>
    <r>
      <rPr>
        <b/>
        <sz val="13"/>
        <color indexed="8"/>
        <rFont val="Calibri"/>
        <family val="2"/>
      </rPr>
      <t>  Emails</t>
    </r>
  </si>
  <si>
    <t>mdmpunjab@punjabeducation.gov.in</t>
  </si>
  <si>
    <r>
      <rPr>
        <b/>
        <sz val="13"/>
        <color indexed="8"/>
        <rFont val="Calibri"/>
        <family val="2"/>
      </rPr>
      <t>  Press news</t>
    </r>
  </si>
  <si>
    <r>
      <rPr>
        <b/>
        <sz val="13"/>
        <color indexed="8"/>
        <rFont val="Calibri"/>
        <family val="2"/>
      </rPr>
      <t>  Radio/T.V.</t>
    </r>
  </si>
  <si>
    <r>
      <rPr>
        <b/>
        <sz val="13"/>
        <color indexed="8"/>
        <rFont val="Calibri"/>
        <family val="2"/>
      </rPr>
      <t>  SMS</t>
    </r>
  </si>
  <si>
    <r>
      <rPr>
        <b/>
        <sz val="13"/>
        <color indexed="8"/>
        <rFont val="Calibri"/>
        <family val="2"/>
      </rPr>
      <t>  Postal system</t>
    </r>
  </si>
  <si>
    <t>PSEB,E-Block,5th Floor,Phase-8, Ajitgarh, Punjab</t>
  </si>
  <si>
    <t>DEO (EE) Name of City</t>
  </si>
  <si>
    <t>BPEO , Name of City</t>
  </si>
  <si>
    <t>Resolved</t>
  </si>
  <si>
    <t>Necessary instructions issued to PUNSUP for delivering foodgrains</t>
  </si>
  <si>
    <t>Settled</t>
  </si>
  <si>
    <t>Instructions issued to concerned officials.</t>
  </si>
  <si>
    <t>0172-2210019</t>
  </si>
  <si>
    <t>Amritsar, Nawanshehar, Gurdaspur, Mohali and Ropar</t>
  </si>
  <si>
    <t>Amritsar, Patiala, Sangrur, Moga</t>
  </si>
  <si>
    <t>April,20</t>
  </si>
  <si>
    <t>May,20</t>
  </si>
  <si>
    <t>June,20</t>
  </si>
  <si>
    <t>July,20</t>
  </si>
  <si>
    <t>August,20</t>
  </si>
  <si>
    <t>September,20</t>
  </si>
  <si>
    <t>October,20</t>
  </si>
  <si>
    <t>November,20</t>
  </si>
  <si>
    <t>December,20</t>
  </si>
  <si>
    <t>January,21</t>
  </si>
  <si>
    <t>February,21</t>
  </si>
  <si>
    <t>March,21</t>
  </si>
  <si>
    <t>Flexi fund @ 5% for new interventions</t>
  </si>
  <si>
    <t>150/- per Qtl</t>
  </si>
  <si>
    <t>Sweets,fruits,puri shole,halwa</t>
  </si>
  <si>
    <t>Sweets,fruits etc</t>
  </si>
  <si>
    <t>Puria Chole &amp; Parshad,sweet Rice</t>
  </si>
  <si>
    <t>Sweets, fruits,</t>
  </si>
  <si>
    <t>Bishalakshmi club</t>
  </si>
  <si>
    <t>STRISHAKTI</t>
  </si>
  <si>
    <t>Stri Shakti</t>
  </si>
  <si>
    <t>NOTE: Centralized Kitchens has been discontinued w.e.f 16.08.2019, and the mid day meal is now prepared at school level only.</t>
  </si>
  <si>
    <t>Programme Coordinator KVK, Usman</t>
  </si>
  <si>
    <t>Programme Coordinator KVK, Kheti Bhawan Dabwali road,  Bathinda</t>
  </si>
  <si>
    <t>Programme Coordinator KVK PAU Regional Research Station, Faridkot</t>
  </si>
  <si>
    <t>Programme Coordinator Shemsher Nagar Sirhind</t>
  </si>
  <si>
    <t>Programme Coordinator Krishi Vigyan Kendra Malwa Farm , Ferozepur</t>
  </si>
  <si>
    <t>Programme Coordinator PAU Regional Research Station, Gurdaspur</t>
  </si>
  <si>
    <t>Programme Coordinator,KVK, Bahowal</t>
  </si>
  <si>
    <t>Programme Coordinator KVK opposite DIPS School , Nakodar road Nurmahal</t>
  </si>
  <si>
    <t xml:space="preserve">Programme Coordinator KVK, J.J Farm Near New Grain Market , Sheikhpur </t>
  </si>
  <si>
    <t>Programme Coordinator KVK, PAU Farm, Samrala</t>
  </si>
  <si>
    <t>Programme Coordinator KVK, Room No. 219 Chanab Complex Mini Secrariat  , Moga</t>
  </si>
  <si>
    <t>Programme Coordinator KVK, Goneana</t>
  </si>
  <si>
    <t xml:space="preserve">Programme Coordinator KVK,. Langroya </t>
  </si>
  <si>
    <t xml:space="preserve">Programme Coordinator KVK, Post Box No. 22, Patiala </t>
  </si>
  <si>
    <t>Programme Coordinator KVK , PAU Complex Haveli Kalan</t>
  </si>
  <si>
    <t>Programme Coordinator KVK , Kheri</t>
  </si>
  <si>
    <t>1 Assistant Project Director</t>
  </si>
  <si>
    <t>2 General Manager</t>
  </si>
  <si>
    <t>3 Manager Finance &amp; Accounts</t>
  </si>
  <si>
    <t>4 Manager Foodgrains</t>
  </si>
  <si>
    <t>5 Manager Health &amp; Nutrition</t>
  </si>
  <si>
    <t>6 Manager Community Support</t>
  </si>
  <si>
    <t>7 Accountant</t>
  </si>
  <si>
    <t>8 Assistant Block Manager</t>
  </si>
  <si>
    <t>9 Data Entry Operator</t>
  </si>
  <si>
    <t>10 Peon</t>
  </si>
  <si>
    <t>CHART, LECTURES, FIRE COVERING EQUIPMENTS, NUTRITION OF FOOD, CLEANESS OF KITHCEN AS WELL AS PERSONAL HYEGINE OF COOK-CUM-HELPERS, STEP BY STEP METHODS OF HAND WASHING</t>
  </si>
  <si>
    <t>* Fire wood is used for preparing of Chapatties.</t>
  </si>
  <si>
    <r>
      <t xml:space="preserve">Fire wood </t>
    </r>
    <r>
      <rPr>
        <sz val="11"/>
        <color theme="1"/>
        <rFont val="Calibri"/>
        <family val="2"/>
        <scheme val="minor"/>
      </rPr>
      <t>*</t>
    </r>
  </si>
  <si>
    <t>NOTE: Mid day meal served through NGO up to 16th August 2019 and thereafter at school level</t>
  </si>
  <si>
    <t>Type of hand washing facilities                              (number of schools)</t>
  </si>
  <si>
    <t xml:space="preserve"> Committee on one home science lecturer, ABM mid day meal, Official of Health Deptt. Ofiicial of Fire Safey Deptt.</t>
  </si>
  <si>
    <t>1)  VIDEOES RELATED NUTRITION ENZYMES HAVE BEEN SEEN TO THE STUDENTS.   2) DRINK HYGENIC WATER IN CLEAN GLASSESS.</t>
  </si>
  <si>
    <t>Poems, Songs, Nukkad Natak and rallies</t>
  </si>
  <si>
    <t xml:space="preserve">Rallies, </t>
  </si>
  <si>
    <t>Nukkad Natak, Rallies, Posters</t>
  </si>
  <si>
    <t>Rallies, Natak</t>
  </si>
  <si>
    <t>2) District Education Officers (EE)</t>
  </si>
  <si>
    <t xml:space="preserve">TOTAL (A) </t>
  </si>
  <si>
    <t>TOTAL( B)</t>
  </si>
  <si>
    <t>Grand Total (A) + (B)</t>
  </si>
  <si>
    <t>NOTE: Total Number of Schools 19735 and Kitchen-cum-stores are 18969, Balance number of Schools having inbuilt kitchens.</t>
  </si>
  <si>
    <t>NOTE: Total Number of Schools 19735 and Kitchendevices are 18969, Balance number of Schools completed with convergence.</t>
  </si>
  <si>
    <t>NOTE: NGO's has been discontinued w.e.f 16.08.2019, and now mid day meal is prepared at school level only</t>
  </si>
  <si>
    <t>During 01.04.2019 to 31.03.2020</t>
  </si>
  <si>
    <t>Budget Released Till 31.03.2020</t>
  </si>
  <si>
    <t>(For the Period 01.04.2019 to 31.03.2020)</t>
  </si>
  <si>
    <t>Janurary, 2020</t>
  </si>
  <si>
    <t>Feburary, 2020</t>
  </si>
  <si>
    <t>March, 2020</t>
  </si>
  <si>
    <t>Date: 07.06.2020</t>
  </si>
  <si>
    <t>Date:- 07-06-2020</t>
  </si>
  <si>
    <t>Date: 07-06-2020</t>
  </si>
  <si>
    <t>Date:07-06-2020</t>
  </si>
  <si>
    <t xml:space="preserve">No. of working days (During 01.04.2019 to 31.03.2020)                 </t>
  </si>
  <si>
    <t>During 01.04.19 to 31.03.2020</t>
  </si>
  <si>
    <t xml:space="preserve">Unspent Balance as on 31.03.2020                                                         [Col. 4+ Col.5+Col.6 -Col.8]  </t>
  </si>
  <si>
    <t>NOTE: (1) defecit Wheat covered from the advance allocation of 1st Quarter of FY 2020-21</t>
  </si>
  <si>
    <t xml:space="preserve">            (2) wheat is negative due to coverage of 3 more working days than PAB Approval of FY 2019-20</t>
  </si>
  <si>
    <t>NOTE: (1) against col o. 12 defecit Wheat covered from the advance allocation of 1st Quarter of FY 2020-21</t>
  </si>
  <si>
    <t xml:space="preserve">            (2) against col no. 12 wheat is negative due to coverage of 3 more working days than PAB Approval of FY 2019-20</t>
  </si>
  <si>
    <t xml:space="preserve">Total Unspent Balance as on 31.03.2020                         </t>
  </si>
  <si>
    <t xml:space="preserve">Unspent Balance as on 31.03.2020 </t>
  </si>
  <si>
    <t>PRY</t>
  </si>
  <si>
    <t>UP PRY + NCLP</t>
  </si>
  <si>
    <t>TOTAL</t>
  </si>
  <si>
    <t xml:space="preserve">FSA given due to closure of School due to COVID-19 </t>
  </si>
</sst>
</file>

<file path=xl/styles.xml><?xml version="1.0" encoding="utf-8"?>
<styleSheet xmlns="http://schemas.openxmlformats.org/spreadsheetml/2006/main"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0"/>
      <color theme="10"/>
      <name val="Arial"/>
      <family val="2"/>
    </font>
    <font>
      <b/>
      <sz val="10"/>
      <name val="Calibri"/>
      <family val="2"/>
    </font>
    <font>
      <b/>
      <i/>
      <u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/>
      <sz val="15"/>
      <name val="Arial"/>
      <family val="2"/>
    </font>
    <font>
      <b/>
      <u/>
      <sz val="14"/>
      <name val="Arial"/>
      <family val="2"/>
    </font>
    <font>
      <b/>
      <i/>
      <u/>
      <sz val="15"/>
      <name val="Arial"/>
      <family val="2"/>
    </font>
    <font>
      <b/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4"/>
      <name val="Trebuchet MS"/>
      <family val="2"/>
    </font>
    <font>
      <b/>
      <sz val="15"/>
      <name val="Trebuchet MS"/>
      <family val="2"/>
    </font>
    <font>
      <b/>
      <sz val="13"/>
      <name val="Trebuchet MS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color theme="1"/>
      <name val="Arial"/>
      <family val="2"/>
    </font>
    <font>
      <b/>
      <i/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i/>
      <sz val="14"/>
      <name val="Trebuchet MS"/>
      <family val="2"/>
    </font>
    <font>
      <b/>
      <sz val="10"/>
      <name val="Times New Roman"/>
      <family val="1"/>
    </font>
    <font>
      <b/>
      <sz val="60"/>
      <name val="Arial"/>
      <family val="2"/>
    </font>
    <font>
      <b/>
      <sz val="18"/>
      <name val="Arial"/>
      <family val="2"/>
    </font>
    <font>
      <b/>
      <u/>
      <sz val="13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4"/>
      <name val="Arial"/>
      <family val="2"/>
    </font>
    <font>
      <sz val="11"/>
      <name val="Trebuchet MS"/>
      <family val="2"/>
    </font>
    <font>
      <sz val="13"/>
      <name val="Trebuchet MS"/>
      <family val="2"/>
    </font>
    <font>
      <i/>
      <sz val="13"/>
      <name val="Trebuchet MS"/>
      <family val="2"/>
    </font>
    <font>
      <sz val="12"/>
      <name val="Trebuchet MS"/>
      <family val="2"/>
    </font>
    <font>
      <b/>
      <sz val="60"/>
      <color theme="1"/>
      <name val="Calibri"/>
      <family val="2"/>
      <scheme val="minor"/>
    </font>
    <font>
      <b/>
      <sz val="13"/>
      <color indexed="8"/>
      <name val="Calibri"/>
      <family val="2"/>
    </font>
    <font>
      <u/>
      <sz val="13"/>
      <color theme="10"/>
      <name val="Arial"/>
      <family val="2"/>
    </font>
    <font>
      <sz val="14"/>
      <color theme="1"/>
      <name val="Calibri"/>
      <family val="2"/>
      <scheme val="minor"/>
    </font>
    <font>
      <b/>
      <sz val="80"/>
      <name val="Arial"/>
      <family val="2"/>
    </font>
    <font>
      <b/>
      <sz val="8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0"/>
      <color theme="1"/>
      <name val="Calibri"/>
      <family val="2"/>
      <scheme val="minor"/>
    </font>
    <font>
      <b/>
      <sz val="90"/>
      <name val="Arial"/>
      <family val="2"/>
    </font>
    <font>
      <b/>
      <u/>
      <sz val="18"/>
      <name val="Arial"/>
      <family val="2"/>
    </font>
    <font>
      <b/>
      <i/>
      <sz val="16"/>
      <color theme="1"/>
      <name val="Calibri"/>
      <family val="2"/>
      <scheme val="minor"/>
    </font>
    <font>
      <b/>
      <sz val="18"/>
      <name val="Trebuchet MS"/>
      <family val="2"/>
    </font>
    <font>
      <b/>
      <i/>
      <sz val="13"/>
      <name val="Trebuchet MS"/>
      <family val="2"/>
    </font>
    <font>
      <sz val="14"/>
      <name val="Trebuchet MS"/>
      <family val="2"/>
    </font>
    <font>
      <b/>
      <i/>
      <sz val="10"/>
      <color theme="1"/>
      <name val="Arial"/>
      <family val="2"/>
    </font>
    <font>
      <b/>
      <u/>
      <sz val="1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58" fillId="0" borderId="0" applyNumberFormat="0" applyFill="0" applyBorder="0" applyAlignment="0" applyProtection="0"/>
    <xf numFmtId="0" fontId="4" fillId="0" borderId="0"/>
  </cellStyleXfs>
  <cellXfs count="1225">
    <xf numFmtId="0" fontId="0" fillId="0" borderId="0" xfId="0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6" fillId="0" borderId="0" xfId="0" applyFont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0" fillId="0" borderId="0" xfId="0" applyFont="1"/>
    <xf numFmtId="0" fontId="10" fillId="0" borderId="0" xfId="0" quotePrefix="1" applyFont="1" applyBorder="1" applyAlignment="1">
      <alignment horizontal="center"/>
    </xf>
    <xf numFmtId="0" fontId="22" fillId="0" borderId="0" xfId="1" applyFont="1"/>
    <xf numFmtId="0" fontId="23" fillId="0" borderId="2" xfId="1" applyFont="1" applyBorder="1" applyAlignment="1">
      <alignment horizontal="center" vertical="top" wrapText="1"/>
    </xf>
    <xf numFmtId="0" fontId="46" fillId="0" borderId="0" xfId="1"/>
    <xf numFmtId="0" fontId="46" fillId="0" borderId="0" xfId="1" applyAlignment="1">
      <alignment horizontal="left"/>
    </xf>
    <xf numFmtId="0" fontId="24" fillId="0" borderId="0" xfId="1" applyFont="1" applyAlignment="1">
      <alignment horizontal="left"/>
    </xf>
    <xf numFmtId="0" fontId="46" fillId="0" borderId="7" xfId="1" applyBorder="1" applyAlignment="1">
      <alignment horizontal="center"/>
    </xf>
    <xf numFmtId="0" fontId="21" fillId="0" borderId="0" xfId="1" applyFont="1"/>
    <xf numFmtId="0" fontId="21" fillId="0" borderId="0" xfId="1" applyFont="1" applyAlignment="1">
      <alignment horizontal="center"/>
    </xf>
    <xf numFmtId="0" fontId="46" fillId="0" borderId="2" xfId="1" applyBorder="1"/>
    <xf numFmtId="0" fontId="46" fillId="0" borderId="0" xfId="1" applyBorder="1"/>
    <xf numFmtId="0" fontId="5" fillId="0" borderId="0" xfId="0" applyFont="1" applyAlignment="1">
      <alignment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10" fillId="0" borderId="0" xfId="3"/>
    <xf numFmtId="0" fontId="8" fillId="0" borderId="0" xfId="3" applyFont="1" applyAlignment="1">
      <alignment horizontal="center"/>
    </xf>
    <xf numFmtId="0" fontId="7" fillId="0" borderId="0" xfId="3" applyFont="1"/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top" wrapText="1"/>
    </xf>
    <xf numFmtId="0" fontId="10" fillId="0" borderId="2" xfId="3" applyBorder="1" applyAlignment="1">
      <alignment horizontal="center"/>
    </xf>
    <xf numFmtId="0" fontId="10" fillId="0" borderId="2" xfId="3" applyBorder="1"/>
    <xf numFmtId="0" fontId="10" fillId="0" borderId="0" xfId="3" applyFill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10" fillId="0" borderId="0" xfId="3" applyBorder="1"/>
    <xf numFmtId="0" fontId="9" fillId="0" borderId="0" xfId="3" applyFont="1"/>
    <xf numFmtId="0" fontId="5" fillId="0" borderId="0" xfId="3" applyFont="1"/>
    <xf numFmtId="0" fontId="6" fillId="0" borderId="0" xfId="3" applyFont="1" applyAlignment="1"/>
    <xf numFmtId="0" fontId="20" fillId="0" borderId="7" xfId="0" applyFont="1" applyBorder="1" applyAlignment="1"/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9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22" fillId="0" borderId="2" xfId="1" applyFont="1" applyBorder="1"/>
    <xf numFmtId="0" fontId="22" fillId="0" borderId="0" xfId="1" applyFont="1" applyBorder="1"/>
    <xf numFmtId="0" fontId="20" fillId="0" borderId="0" xfId="0" applyFont="1" applyBorder="1" applyAlignment="1"/>
    <xf numFmtId="0" fontId="8" fillId="0" borderId="0" xfId="0" applyFont="1" applyAlignment="1"/>
    <xf numFmtId="0" fontId="13" fillId="0" borderId="0" xfId="0" applyFont="1" applyBorder="1"/>
    <xf numFmtId="0" fontId="27" fillId="0" borderId="0" xfId="1" applyFont="1"/>
    <xf numFmtId="0" fontId="22" fillId="0" borderId="2" xfId="1" applyFont="1" applyBorder="1" applyAlignment="1">
      <alignment horizontal="center"/>
    </xf>
    <xf numFmtId="0" fontId="5" fillId="0" borderId="0" xfId="3" applyFont="1" applyBorder="1"/>
    <xf numFmtId="0" fontId="21" fillId="0" borderId="0" xfId="1" applyFont="1" applyBorder="1" applyAlignment="1">
      <alignment horizontal="center"/>
    </xf>
    <xf numFmtId="0" fontId="23" fillId="0" borderId="3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0" xfId="1" applyFont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9" fillId="0" borderId="7" xfId="0" applyFont="1" applyBorder="1" applyAlignment="1"/>
    <xf numFmtId="0" fontId="5" fillId="0" borderId="10" xfId="3" applyFont="1" applyFill="1" applyBorder="1" applyAlignment="1">
      <alignment horizontal="center" vertical="top" wrapText="1"/>
    </xf>
    <xf numFmtId="0" fontId="10" fillId="0" borderId="0" xfId="3" applyAlignment="1">
      <alignment horizontal="left"/>
    </xf>
    <xf numFmtId="0" fontId="9" fillId="0" borderId="0" xfId="3" applyFont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0" fillId="0" borderId="0" xfId="1" applyFont="1"/>
    <xf numFmtId="0" fontId="8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/>
    <xf numFmtId="0" fontId="12" fillId="0" borderId="0" xfId="1" applyFont="1"/>
    <xf numFmtId="0" fontId="5" fillId="0" borderId="2" xfId="1" applyFont="1" applyBorder="1"/>
    <xf numFmtId="0" fontId="1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0" fillId="0" borderId="2" xfId="0" applyFont="1" applyBorder="1" applyAlignment="1">
      <alignment wrapText="1"/>
    </xf>
    <xf numFmtId="0" fontId="30" fillId="0" borderId="3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5" fillId="0" borderId="11" xfId="3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25" fillId="0" borderId="5" xfId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10" fillId="0" borderId="0" xfId="3" applyFont="1"/>
    <xf numFmtId="0" fontId="5" fillId="0" borderId="2" xfId="1" applyFont="1" applyBorder="1" applyAlignment="1">
      <alignment horizontal="center"/>
    </xf>
    <xf numFmtId="0" fontId="10" fillId="0" borderId="0" xfId="4"/>
    <xf numFmtId="0" fontId="7" fillId="0" borderId="0" xfId="4" applyFont="1"/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Border="1" applyAlignment="1"/>
    <xf numFmtId="0" fontId="37" fillId="0" borderId="1" xfId="0" applyFont="1" applyBorder="1" applyAlignment="1">
      <alignment vertical="top" wrapText="1"/>
    </xf>
    <xf numFmtId="0" fontId="38" fillId="0" borderId="2" xfId="0" quotePrefix="1" applyFont="1" applyBorder="1" applyAlignment="1">
      <alignment horizontal="center" vertical="top" wrapText="1"/>
    </xf>
    <xf numFmtId="0" fontId="49" fillId="0" borderId="0" xfId="0" applyFont="1"/>
    <xf numFmtId="0" fontId="5" fillId="0" borderId="0" xfId="1" applyFont="1"/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9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38" fillId="0" borderId="2" xfId="0" applyFont="1" applyBorder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4" fillId="0" borderId="0" xfId="0" applyFont="1" applyAlignment="1"/>
    <xf numFmtId="0" fontId="35" fillId="0" borderId="0" xfId="0" applyFont="1" applyAlignment="1"/>
    <xf numFmtId="0" fontId="38" fillId="0" borderId="0" xfId="0" applyFont="1" applyBorder="1" applyAlignment="1"/>
    <xf numFmtId="0" fontId="37" fillId="0" borderId="2" xfId="0" applyFont="1" applyBorder="1" applyAlignment="1">
      <alignment horizontal="center" vertical="top" wrapText="1"/>
    </xf>
    <xf numFmtId="0" fontId="51" fillId="0" borderId="2" xfId="0" applyFont="1" applyBorder="1" applyAlignment="1">
      <alignment vertical="top" wrapText="1"/>
    </xf>
    <xf numFmtId="0" fontId="48" fillId="0" borderId="2" xfId="0" applyFont="1" applyBorder="1" applyAlignment="1">
      <alignment horizontal="center"/>
    </xf>
    <xf numFmtId="0" fontId="5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6" fillId="0" borderId="0" xfId="0" applyFont="1" applyBorder="1" applyAlignment="1">
      <alignment vertical="center" wrapText="1"/>
    </xf>
    <xf numFmtId="0" fontId="8" fillId="0" borderId="0" xfId="1" applyFont="1" applyAlignment="1"/>
    <xf numFmtId="0" fontId="5" fillId="0" borderId="5" xfId="0" applyFont="1" applyBorder="1" applyAlignment="1">
      <alignment vertical="top" wrapText="1"/>
    </xf>
    <xf numFmtId="0" fontId="10" fillId="4" borderId="0" xfId="0" applyFont="1" applyFill="1"/>
    <xf numFmtId="0" fontId="15" fillId="4" borderId="0" xfId="0" applyFont="1" applyFill="1"/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10" fillId="3" borderId="0" xfId="1" applyFont="1" applyFill="1"/>
    <xf numFmtId="0" fontId="8" fillId="3" borderId="0" xfId="1" applyFont="1" applyFill="1" applyAlignment="1"/>
    <xf numFmtId="0" fontId="20" fillId="3" borderId="2" xfId="1" applyFont="1" applyFill="1" applyBorder="1" applyAlignment="1">
      <alignment horizontal="center"/>
    </xf>
    <xf numFmtId="0" fontId="10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5" fillId="0" borderId="0" xfId="3" applyFont="1" applyAlignment="1"/>
    <xf numFmtId="0" fontId="13" fillId="0" borderId="2" xfId="0" applyFont="1" applyBorder="1" applyAlignment="1">
      <alignment horizontal="center"/>
    </xf>
    <xf numFmtId="0" fontId="47" fillId="0" borderId="2" xfId="1" applyFont="1" applyBorder="1"/>
    <xf numFmtId="0" fontId="55" fillId="0" borderId="2" xfId="1" applyFont="1" applyBorder="1"/>
    <xf numFmtId="0" fontId="47" fillId="0" borderId="0" xfId="1" applyFont="1" applyBorder="1"/>
    <xf numFmtId="0" fontId="47" fillId="0" borderId="2" xfId="1" applyFont="1" applyBorder="1" applyAlignment="1">
      <alignment horizontal="center"/>
    </xf>
    <xf numFmtId="0" fontId="23" fillId="0" borderId="2" xfId="1" applyFont="1" applyBorder="1"/>
    <xf numFmtId="0" fontId="36" fillId="3" borderId="0" xfId="0" applyFont="1" applyFill="1"/>
    <xf numFmtId="0" fontId="47" fillId="3" borderId="2" xfId="0" applyFont="1" applyFill="1" applyBorder="1" applyAlignment="1">
      <alignment horizontal="center" vertical="top" wrapText="1"/>
    </xf>
    <xf numFmtId="0" fontId="37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38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 wrapText="1"/>
    </xf>
    <xf numFmtId="0" fontId="5" fillId="0" borderId="0" xfId="2" applyFont="1"/>
    <xf numFmtId="0" fontId="5" fillId="0" borderId="0" xfId="2" applyFont="1" applyAlignment="1"/>
    <xf numFmtId="0" fontId="34" fillId="3" borderId="0" xfId="0" applyFont="1" applyFill="1" applyAlignment="1">
      <alignment horizontal="center"/>
    </xf>
    <xf numFmtId="0" fontId="17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10" fillId="0" borderId="0" xfId="3" applyFont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46" fillId="0" borderId="0" xfId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15" fillId="3" borderId="0" xfId="0" applyFont="1" applyFill="1"/>
    <xf numFmtId="0" fontId="13" fillId="0" borderId="2" xfId="3" applyFont="1" applyBorder="1" applyAlignment="1">
      <alignment horizontal="center" vertical="top" wrapText="1"/>
    </xf>
    <xf numFmtId="0" fontId="20" fillId="0" borderId="2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20" fillId="4" borderId="0" xfId="0" applyFont="1" applyFill="1"/>
    <xf numFmtId="0" fontId="30" fillId="0" borderId="2" xfId="1" applyFont="1" applyBorder="1" applyAlignment="1">
      <alignment horizontal="center" vertical="top" wrapText="1"/>
    </xf>
    <xf numFmtId="0" fontId="43" fillId="0" borderId="0" xfId="1" applyFont="1" applyAlignment="1">
      <alignment horizontal="center"/>
    </xf>
    <xf numFmtId="0" fontId="30" fillId="0" borderId="2" xfId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37" fillId="3" borderId="12" xfId="0" applyFont="1" applyFill="1" applyBorder="1" applyAlignment="1">
      <alignment horizontal="center" vertical="top" wrapText="1"/>
    </xf>
    <xf numFmtId="0" fontId="38" fillId="0" borderId="5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0" xfId="1" applyFont="1" applyAlignment="1"/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7" fillId="0" borderId="0" xfId="3" applyFont="1"/>
    <xf numFmtId="0" fontId="10" fillId="0" borderId="0" xfId="3" applyAlignment="1">
      <alignment vertical="center"/>
    </xf>
    <xf numFmtId="0" fontId="56" fillId="0" borderId="0" xfId="3" applyFont="1" applyAlignment="1">
      <alignment horizontal="left" vertical="center"/>
    </xf>
    <xf numFmtId="0" fontId="56" fillId="0" borderId="0" xfId="3" applyFont="1" applyAlignment="1">
      <alignment vertical="center"/>
    </xf>
    <xf numFmtId="0" fontId="5" fillId="0" borderId="0" xfId="7" applyFont="1"/>
    <xf numFmtId="0" fontId="5" fillId="0" borderId="0" xfId="0" applyFont="1" applyAlignment="1">
      <alignment vertical="top" wrapText="1"/>
    </xf>
    <xf numFmtId="0" fontId="5" fillId="0" borderId="0" xfId="7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20" fillId="0" borderId="7" xfId="0" applyFont="1" applyBorder="1" applyAlignment="1">
      <alignment horizontal="right"/>
    </xf>
    <xf numFmtId="0" fontId="9" fillId="0" borderId="0" xfId="0" applyFont="1" applyAlignment="1">
      <alignment vertical="top" wrapText="1"/>
    </xf>
    <xf numFmtId="0" fontId="5" fillId="0" borderId="0" xfId="2" applyFont="1" applyAlignment="1">
      <alignment horizontal="center" vertical="top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8" fillId="0" borderId="0" xfId="1" applyFont="1" applyAlignment="1"/>
    <xf numFmtId="0" fontId="10" fillId="0" borderId="0" xfId="3" applyFont="1"/>
    <xf numFmtId="0" fontId="5" fillId="0" borderId="0" xfId="3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8" fillId="0" borderId="2" xfId="6" applyBorder="1" applyAlignment="1">
      <alignment vertical="center"/>
    </xf>
    <xf numFmtId="0" fontId="58" fillId="0" borderId="2" xfId="6" applyBorder="1" applyAlignment="1">
      <alignment horizontal="left" vertical="center"/>
    </xf>
    <xf numFmtId="0" fontId="58" fillId="0" borderId="2" xfId="6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5" fillId="0" borderId="0" xfId="7" applyFont="1" applyAlignment="1"/>
    <xf numFmtId="0" fontId="61" fillId="0" borderId="0" xfId="7" applyFont="1" applyAlignment="1"/>
    <xf numFmtId="0" fontId="10" fillId="0" borderId="0" xfId="3" applyAlignment="1"/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/>
    <xf numFmtId="0" fontId="0" fillId="0" borderId="0" xfId="0" applyAlignment="1"/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10" fillId="0" borderId="0" xfId="0" applyFont="1" applyAlignment="1"/>
    <xf numFmtId="0" fontId="5" fillId="0" borderId="7" xfId="0" applyFont="1" applyBorder="1" applyAlignment="1"/>
    <xf numFmtId="0" fontId="5" fillId="0" borderId="0" xfId="2" applyFont="1" applyAlignment="1">
      <alignment vertical="top" wrapText="1"/>
    </xf>
    <xf numFmtId="0" fontId="9" fillId="0" borderId="0" xfId="2" applyFont="1"/>
    <xf numFmtId="0" fontId="15" fillId="0" borderId="0" xfId="0" applyFont="1"/>
    <xf numFmtId="0" fontId="7" fillId="0" borderId="0" xfId="0" applyFont="1"/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6" fillId="0" borderId="0" xfId="1" applyFont="1"/>
    <xf numFmtId="0" fontId="66" fillId="3" borderId="0" xfId="0" applyFont="1" applyFill="1" applyAlignment="1">
      <alignment horizontal="right"/>
    </xf>
    <xf numFmtId="0" fontId="5" fillId="3" borderId="0" xfId="0" applyFont="1" applyFill="1" applyAlignment="1"/>
    <xf numFmtId="0" fontId="9" fillId="0" borderId="0" xfId="4" applyFont="1" applyAlignment="1">
      <alignment vertical="top" wrapText="1"/>
    </xf>
    <xf numFmtId="0" fontId="5" fillId="0" borderId="0" xfId="4" applyFont="1" applyAlignment="1"/>
    <xf numFmtId="0" fontId="5" fillId="0" borderId="0" xfId="3" applyFont="1" applyAlignment="1">
      <alignment vertical="top" wrapText="1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2" xfId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8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2" xfId="3" applyFont="1" applyBorder="1" applyAlignment="1">
      <alignment horizontal="center" vertical="top" wrapText="1"/>
    </xf>
    <xf numFmtId="0" fontId="9" fillId="0" borderId="0" xfId="3" applyFont="1" applyAlignment="1">
      <alignment horizontal="center"/>
    </xf>
    <xf numFmtId="0" fontId="10" fillId="0" borderId="0" xfId="3" applyAlignment="1">
      <alignment horizontal="center"/>
    </xf>
    <xf numFmtId="0" fontId="5" fillId="0" borderId="0" xfId="1" applyFont="1" applyAlignment="1">
      <alignment horizontal="center"/>
    </xf>
    <xf numFmtId="0" fontId="5" fillId="3" borderId="2" xfId="1" quotePrefix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/>
    </xf>
    <xf numFmtId="0" fontId="54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5" fillId="0" borderId="0" xfId="3" applyFont="1" applyAlignment="1">
      <alignment horizontal="center"/>
    </xf>
    <xf numFmtId="0" fontId="7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7" fillId="0" borderId="2" xfId="0" quotePrefix="1" applyFont="1" applyBorder="1" applyAlignment="1">
      <alignment horizontal="center" vertical="top" wrapText="1"/>
    </xf>
    <xf numFmtId="0" fontId="67" fillId="0" borderId="0" xfId="0" applyFont="1"/>
    <xf numFmtId="0" fontId="7" fillId="0" borderId="2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68" fillId="0" borderId="2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68" fillId="0" borderId="0" xfId="0" applyFont="1" applyBorder="1" applyAlignment="1"/>
    <xf numFmtId="0" fontId="68" fillId="0" borderId="0" xfId="0" applyFont="1" applyBorder="1"/>
    <xf numFmtId="0" fontId="68" fillId="0" borderId="0" xfId="0" applyFont="1" applyBorder="1" applyAlignment="1">
      <alignment horizontal="center"/>
    </xf>
    <xf numFmtId="0" fontId="68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1" fillId="0" borderId="0" xfId="3" applyFont="1" applyAlignment="1">
      <alignment vertical="center" wrapText="1"/>
    </xf>
    <xf numFmtId="0" fontId="62" fillId="0" borderId="0" xfId="5" applyFont="1" applyAlignment="1">
      <alignment vertical="center" wrapText="1"/>
    </xf>
    <xf numFmtId="0" fontId="61" fillId="0" borderId="0" xfId="3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2" xfId="3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9" fillId="0" borderId="2" xfId="3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2" fillId="0" borderId="0" xfId="5" applyFont="1" applyAlignment="1">
      <alignment horizontal="center" vertical="center" wrapText="1"/>
    </xf>
    <xf numFmtId="0" fontId="10" fillId="0" borderId="0" xfId="5" applyAlignment="1">
      <alignment vertical="center"/>
    </xf>
    <xf numFmtId="0" fontId="15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7" fillId="0" borderId="0" xfId="5" applyFont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61" fillId="0" borderId="0" xfId="3" applyFont="1" applyAlignment="1">
      <alignment horizontal="left" vertical="center"/>
    </xf>
    <xf numFmtId="0" fontId="61" fillId="0" borderId="0" xfId="3" applyFont="1" applyAlignment="1">
      <alignment vertical="center"/>
    </xf>
    <xf numFmtId="0" fontId="62" fillId="0" borderId="0" xfId="5" applyFont="1" applyAlignment="1">
      <alignment vertical="center"/>
    </xf>
    <xf numFmtId="0" fontId="61" fillId="0" borderId="0" xfId="3" applyFont="1" applyAlignment="1">
      <alignment horizontal="center" vertical="center"/>
    </xf>
    <xf numFmtId="0" fontId="15" fillId="0" borderId="0" xfId="5" applyFont="1" applyAlignment="1">
      <alignment vertical="center"/>
    </xf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horizontal="left" vertical="center" wrapText="1"/>
    </xf>
    <xf numFmtId="2" fontId="15" fillId="0" borderId="2" xfId="5" applyNumberFormat="1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wrapText="1"/>
    </xf>
    <xf numFmtId="14" fontId="15" fillId="0" borderId="2" xfId="5" applyNumberFormat="1" applyFont="1" applyBorder="1" applyAlignment="1">
      <alignment horizontal="center" vertical="center" wrapText="1"/>
    </xf>
    <xf numFmtId="0" fontId="72" fillId="0" borderId="0" xfId="3" applyFont="1" applyAlignment="1">
      <alignment horizontal="center"/>
    </xf>
    <xf numFmtId="0" fontId="73" fillId="0" borderId="0" xfId="3" applyFont="1" applyAlignment="1">
      <alignment horizontal="center"/>
    </xf>
    <xf numFmtId="0" fontId="73" fillId="0" borderId="0" xfId="3" applyFont="1" applyAlignment="1">
      <alignment vertical="center"/>
    </xf>
    <xf numFmtId="0" fontId="62" fillId="0" borderId="0" xfId="3" applyFont="1"/>
    <xf numFmtId="0" fontId="77" fillId="0" borderId="2" xfId="3" applyFont="1" applyBorder="1"/>
    <xf numFmtId="0" fontId="77" fillId="0" borderId="0" xfId="3" applyFont="1"/>
    <xf numFmtId="0" fontId="77" fillId="0" borderId="0" xfId="3" applyFont="1" applyAlignment="1">
      <alignment horizontal="right"/>
    </xf>
    <xf numFmtId="0" fontId="76" fillId="0" borderId="0" xfId="3" applyFont="1"/>
    <xf numFmtId="0" fontId="79" fillId="3" borderId="2" xfId="3" applyFont="1" applyFill="1" applyBorder="1" applyAlignment="1">
      <alignment horizontal="center" vertical="center" wrapText="1"/>
    </xf>
    <xf numFmtId="0" fontId="73" fillId="3" borderId="2" xfId="3" applyFont="1" applyFill="1" applyBorder="1" applyAlignment="1">
      <alignment horizontal="center" vertical="center" wrapText="1"/>
    </xf>
    <xf numFmtId="0" fontId="80" fillId="0" borderId="0" xfId="3" applyFont="1" applyAlignment="1">
      <alignment horizontal="center"/>
    </xf>
    <xf numFmtId="0" fontId="77" fillId="0" borderId="2" xfId="3" applyFont="1" applyBorder="1" applyAlignment="1">
      <alignment horizontal="center" vertical="center" wrapText="1"/>
    </xf>
    <xf numFmtId="0" fontId="77" fillId="3" borderId="2" xfId="3" applyFont="1" applyFill="1" applyBorder="1" applyAlignment="1">
      <alignment horizontal="center" vertical="center" wrapText="1"/>
    </xf>
    <xf numFmtId="0" fontId="81" fillId="3" borderId="2" xfId="3" applyFont="1" applyFill="1" applyBorder="1" applyAlignment="1">
      <alignment horizontal="center" vertical="center" wrapText="1"/>
    </xf>
    <xf numFmtId="0" fontId="77" fillId="0" borderId="2" xfId="3" applyFont="1" applyBorder="1" applyAlignment="1">
      <alignment horizontal="center"/>
    </xf>
    <xf numFmtId="0" fontId="77" fillId="3" borderId="2" xfId="3" applyFont="1" applyFill="1" applyBorder="1"/>
    <xf numFmtId="2" fontId="77" fillId="3" borderId="2" xfId="3" applyNumberFormat="1" applyFont="1" applyFill="1" applyBorder="1" applyAlignment="1">
      <alignment horizontal="center"/>
    </xf>
    <xf numFmtId="2" fontId="77" fillId="0" borderId="2" xfId="3" applyNumberFormat="1" applyFont="1" applyBorder="1" applyAlignment="1">
      <alignment horizontal="center"/>
    </xf>
    <xf numFmtId="0" fontId="73" fillId="0" borderId="2" xfId="3" applyFont="1" applyBorder="1" applyAlignment="1">
      <alignment horizontal="center"/>
    </xf>
    <xf numFmtId="0" fontId="74" fillId="0" borderId="1" xfId="0" applyFont="1" applyBorder="1" applyAlignment="1">
      <alignment vertical="center" wrapText="1"/>
    </xf>
    <xf numFmtId="0" fontId="82" fillId="0" borderId="2" xfId="0" quotePrefix="1" applyFont="1" applyBorder="1" applyAlignment="1">
      <alignment horizontal="center" vertical="top" wrapText="1"/>
    </xf>
    <xf numFmtId="0" fontId="68" fillId="0" borderId="2" xfId="0" applyFont="1" applyBorder="1"/>
    <xf numFmtId="0" fontId="74" fillId="3" borderId="1" xfId="0" applyFont="1" applyFill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8" fillId="0" borderId="5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8" fillId="0" borderId="2" xfId="0" applyFont="1" applyFill="1" applyBorder="1" applyAlignment="1">
      <alignment horizontal="center"/>
    </xf>
    <xf numFmtId="0" fontId="37" fillId="0" borderId="2" xfId="0" quotePrefix="1" applyFont="1" applyBorder="1" applyAlignment="1">
      <alignment horizontal="left" vertical="top" wrapText="1"/>
    </xf>
    <xf numFmtId="0" fontId="83" fillId="0" borderId="2" xfId="0" quotePrefix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2" xfId="0" applyFont="1" applyBorder="1"/>
    <xf numFmtId="0" fontId="9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2" fontId="10" fillId="0" borderId="2" xfId="1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6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2" xfId="1" applyFont="1" applyBorder="1" applyAlignment="1">
      <alignment horizontal="center" vertical="top" wrapText="1"/>
    </xf>
    <xf numFmtId="0" fontId="10" fillId="0" borderId="0" xfId="3" applyFont="1"/>
    <xf numFmtId="0" fontId="68" fillId="0" borderId="0" xfId="0" applyFont="1" applyAlignment="1">
      <alignment horizont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8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37" fillId="0" borderId="2" xfId="0" quotePrefix="1" applyFont="1" applyBorder="1" applyAlignment="1">
      <alignment horizontal="center" vertical="top" wrapText="1"/>
    </xf>
    <xf numFmtId="0" fontId="88" fillId="0" borderId="2" xfId="0" quotePrefix="1" applyFont="1" applyBorder="1" applyAlignment="1">
      <alignment horizontal="center" vertical="top" wrapText="1"/>
    </xf>
    <xf numFmtId="0" fontId="89" fillId="0" borderId="2" xfId="0" quotePrefix="1" applyFont="1" applyBorder="1" applyAlignment="1">
      <alignment horizontal="left" vertical="top" wrapText="1"/>
    </xf>
    <xf numFmtId="0" fontId="87" fillId="0" borderId="2" xfId="0" quotePrefix="1" applyFont="1" applyBorder="1" applyAlignment="1">
      <alignment horizontal="center" vertical="top" wrapText="1"/>
    </xf>
    <xf numFmtId="1" fontId="87" fillId="0" borderId="2" xfId="0" quotePrefix="1" applyNumberFormat="1" applyFont="1" applyBorder="1" applyAlignment="1">
      <alignment horizontal="center" vertical="top" wrapText="1"/>
    </xf>
    <xf numFmtId="0" fontId="7" fillId="0" borderId="0" xfId="1" applyFont="1"/>
    <xf numFmtId="0" fontId="68" fillId="0" borderId="2" xfId="1" applyFont="1" applyBorder="1" applyAlignment="1">
      <alignment horizontal="center"/>
    </xf>
    <xf numFmtId="0" fontId="68" fillId="0" borderId="2" xfId="1" applyFont="1" applyBorder="1"/>
    <xf numFmtId="0" fontId="90" fillId="3" borderId="3" xfId="1" quotePrefix="1" applyFont="1" applyFill="1" applyBorder="1" applyAlignment="1">
      <alignment horizontal="center" vertical="center" wrapText="1"/>
    </xf>
    <xf numFmtId="0" fontId="68" fillId="0" borderId="2" xfId="1" applyFont="1" applyBorder="1" applyAlignment="1">
      <alignment horizontal="center" vertical="center"/>
    </xf>
    <xf numFmtId="0" fontId="68" fillId="0" borderId="2" xfId="1" applyFont="1" applyBorder="1" applyAlignment="1">
      <alignment horizontal="left" vertical="center"/>
    </xf>
    <xf numFmtId="0" fontId="68" fillId="0" borderId="2" xfId="1" applyFont="1" applyBorder="1" applyAlignment="1">
      <alignment horizontal="left"/>
    </xf>
    <xf numFmtId="0" fontId="68" fillId="0" borderId="2" xfId="1" applyFont="1" applyBorder="1" applyAlignment="1">
      <alignment vertical="top" wrapText="1"/>
    </xf>
    <xf numFmtId="0" fontId="68" fillId="0" borderId="2" xfId="1" applyFont="1" applyBorder="1" applyAlignment="1">
      <alignment horizontal="center" vertical="top" wrapText="1"/>
    </xf>
    <xf numFmtId="0" fontId="38" fillId="0" borderId="2" xfId="0" quotePrefix="1" applyFont="1" applyBorder="1" applyAlignment="1">
      <alignment horizontal="center" vertical="center" wrapText="1"/>
    </xf>
    <xf numFmtId="0" fontId="37" fillId="0" borderId="2" xfId="0" quotePrefix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7" fillId="3" borderId="2" xfId="0" applyFont="1" applyFill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15" fillId="0" borderId="0" xfId="0" applyFont="1" applyBorder="1"/>
    <xf numFmtId="0" fontId="66" fillId="0" borderId="2" xfId="0" applyFont="1" applyBorder="1" applyAlignment="1">
      <alignment horizontal="center"/>
    </xf>
    <xf numFmtId="0" fontId="6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2" fontId="15" fillId="0" borderId="2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38" fillId="0" borderId="2" xfId="0" applyFont="1" applyBorder="1" applyAlignment="1">
      <alignment horizontal="left" vertical="top" wrapText="1"/>
    </xf>
    <xf numFmtId="0" fontId="91" fillId="0" borderId="2" xfId="0" quotePrefix="1" applyFont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77" fillId="0" borderId="0" xfId="0" applyFont="1"/>
    <xf numFmtId="0" fontId="92" fillId="0" borderId="2" xfId="0" quotePrefix="1" applyFont="1" applyBorder="1" applyAlignment="1">
      <alignment horizontal="center" vertical="top" wrapText="1"/>
    </xf>
    <xf numFmtId="0" fontId="77" fillId="0" borderId="2" xfId="0" applyFont="1" applyBorder="1" applyAlignment="1">
      <alignment horizontal="center"/>
    </xf>
    <xf numFmtId="0" fontId="77" fillId="3" borderId="2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2" xfId="0" applyFont="1" applyBorder="1" applyAlignment="1">
      <alignment horizontal="center" vertical="top" wrapText="1"/>
    </xf>
    <xf numFmtId="0" fontId="77" fillId="0" borderId="2" xfId="0" applyFont="1" applyBorder="1" applyAlignment="1">
      <alignment horizontal="center" vertical="top"/>
    </xf>
    <xf numFmtId="0" fontId="77" fillId="0" borderId="2" xfId="0" applyFont="1" applyFill="1" applyBorder="1" applyAlignment="1">
      <alignment horizontal="center" vertical="top" wrapText="1"/>
    </xf>
    <xf numFmtId="0" fontId="93" fillId="0" borderId="2" xfId="0" quotePrefix="1" applyFont="1" applyBorder="1" applyAlignment="1">
      <alignment horizontal="center" vertical="top" wrapText="1"/>
    </xf>
    <xf numFmtId="0" fontId="93" fillId="3" borderId="2" xfId="0" quotePrefix="1" applyFont="1" applyFill="1" applyBorder="1" applyAlignment="1">
      <alignment horizontal="center" vertical="top" wrapText="1"/>
    </xf>
    <xf numFmtId="0" fontId="88" fillId="3" borderId="2" xfId="0" quotePrefix="1" applyFont="1" applyFill="1" applyBorder="1" applyAlignment="1">
      <alignment horizontal="center" vertical="top" wrapText="1"/>
    </xf>
    <xf numFmtId="0" fontId="77" fillId="3" borderId="2" xfId="0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68" fillId="3" borderId="0" xfId="0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vertical="top" wrapText="1"/>
    </xf>
    <xf numFmtId="0" fontId="94" fillId="0" borderId="2" xfId="0" quotePrefix="1" applyFont="1" applyBorder="1" applyAlignment="1">
      <alignment horizontal="center" vertical="top" wrapText="1"/>
    </xf>
    <xf numFmtId="0" fontId="94" fillId="0" borderId="2" xfId="0" applyFont="1" applyBorder="1" applyAlignment="1">
      <alignment horizontal="center" vertical="top" wrapText="1"/>
    </xf>
    <xf numFmtId="0" fontId="94" fillId="0" borderId="2" xfId="0" quotePrefix="1" applyFont="1" applyBorder="1" applyAlignment="1">
      <alignment horizontal="left" vertical="top" wrapText="1"/>
    </xf>
    <xf numFmtId="0" fontId="36" fillId="0" borderId="0" xfId="0" applyFont="1" applyAlignment="1">
      <alignment horizontal="left"/>
    </xf>
    <xf numFmtId="0" fontId="38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5" fillId="0" borderId="2" xfId="3" applyFont="1" applyBorder="1" applyAlignment="1">
      <alignment horizontal="left"/>
    </xf>
    <xf numFmtId="0" fontId="66" fillId="0" borderId="0" xfId="3" applyFont="1" applyAlignment="1">
      <alignment horizontal="center"/>
    </xf>
    <xf numFmtId="0" fontId="10" fillId="0" borderId="0" xfId="3" applyBorder="1" applyAlignment="1">
      <alignment horizontal="center"/>
    </xf>
    <xf numFmtId="0" fontId="9" fillId="0" borderId="0" xfId="3" applyFont="1" applyAlignment="1">
      <alignment horizontal="center" vertical="top" wrapText="1"/>
    </xf>
    <xf numFmtId="0" fontId="16" fillId="0" borderId="2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66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34" fillId="0" borderId="0" xfId="0" applyFont="1" applyBorder="1" applyAlignment="1"/>
    <xf numFmtId="0" fontId="55" fillId="0" borderId="2" xfId="0" applyFont="1" applyBorder="1" applyAlignment="1">
      <alignment vertical="center" wrapText="1"/>
    </xf>
    <xf numFmtId="0" fontId="55" fillId="0" borderId="2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72" fillId="0" borderId="2" xfId="0" applyFont="1" applyBorder="1" applyAlignment="1">
      <alignment vertical="center" wrapText="1"/>
    </xf>
    <xf numFmtId="0" fontId="72" fillId="0" borderId="2" xfId="0" applyFont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 wrapText="1"/>
    </xf>
    <xf numFmtId="0" fontId="77" fillId="0" borderId="0" xfId="0" applyFont="1" applyAlignment="1">
      <alignment vertical="center"/>
    </xf>
    <xf numFmtId="0" fontId="72" fillId="0" borderId="2" xfId="0" applyFont="1" applyBorder="1" applyAlignment="1">
      <alignment horizontal="left" vertical="center"/>
    </xf>
    <xf numFmtId="0" fontId="97" fillId="0" borderId="2" xfId="6" applyFont="1" applyBorder="1" applyAlignment="1" applyProtection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54" fillId="0" borderId="2" xfId="0" applyFont="1" applyBorder="1" applyAlignment="1">
      <alignment vertical="center" wrapText="1"/>
    </xf>
    <xf numFmtId="0" fontId="98" fillId="0" borderId="2" xfId="0" applyFont="1" applyBorder="1" applyAlignment="1">
      <alignment horizontal="left" vertical="center" wrapText="1"/>
    </xf>
    <xf numFmtId="0" fontId="98" fillId="0" borderId="2" xfId="0" applyFont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68" fillId="0" borderId="2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2" fontId="16" fillId="3" borderId="2" xfId="0" applyNumberFormat="1" applyFont="1" applyFill="1" applyBorder="1" applyAlignment="1">
      <alignment horizontal="center"/>
    </xf>
    <xf numFmtId="2" fontId="16" fillId="3" borderId="5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01" fillId="0" borderId="0" xfId="1" applyFont="1"/>
    <xf numFmtId="0" fontId="42" fillId="0" borderId="0" xfId="1" applyFont="1" applyAlignment="1"/>
    <xf numFmtId="0" fontId="46" fillId="0" borderId="0" xfId="1" applyAlignment="1">
      <alignment horizontal="center"/>
    </xf>
    <xf numFmtId="0" fontId="22" fillId="0" borderId="0" xfId="1" applyFont="1" applyAlignment="1">
      <alignment horizontal="center"/>
    </xf>
    <xf numFmtId="0" fontId="22" fillId="0" borderId="2" xfId="1" applyFont="1" applyBorder="1" applyAlignment="1">
      <alignment horizontal="center" wrapText="1"/>
    </xf>
    <xf numFmtId="0" fontId="23" fillId="0" borderId="1" xfId="1" applyFont="1" applyBorder="1" applyAlignment="1">
      <alignment horizontal="center"/>
    </xf>
    <xf numFmtId="0" fontId="23" fillId="0" borderId="10" xfId="1" applyFont="1" applyBorder="1" applyAlignment="1">
      <alignment horizont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 wrapText="1"/>
    </xf>
    <xf numFmtId="2" fontId="68" fillId="0" borderId="2" xfId="4" applyNumberFormat="1" applyFont="1" applyFill="1" applyBorder="1" applyAlignment="1">
      <alignment horizontal="center" vertical="center" wrapText="1"/>
    </xf>
    <xf numFmtId="2" fontId="68" fillId="0" borderId="2" xfId="4" applyNumberFormat="1" applyFont="1" applyBorder="1" applyAlignment="1">
      <alignment horizontal="center" vertical="center" wrapText="1"/>
    </xf>
    <xf numFmtId="0" fontId="68" fillId="0" borderId="0" xfId="4" applyFont="1" applyAlignment="1">
      <alignment vertical="center" wrapText="1"/>
    </xf>
    <xf numFmtId="0" fontId="7" fillId="0" borderId="2" xfId="4" quotePrefix="1" applyFont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68" fillId="0" borderId="0" xfId="4" applyFont="1" applyAlignment="1">
      <alignment horizontal="left" vertical="center"/>
    </xf>
    <xf numFmtId="0" fontId="68" fillId="0" borderId="0" xfId="4" applyFont="1" applyFill="1" applyAlignment="1">
      <alignment horizontal="center" vertical="center"/>
    </xf>
    <xf numFmtId="0" fontId="68" fillId="0" borderId="0" xfId="4" applyFont="1" applyAlignment="1">
      <alignment horizontal="center" vertical="center"/>
    </xf>
    <xf numFmtId="0" fontId="68" fillId="0" borderId="0" xfId="4" applyFont="1" applyAlignment="1">
      <alignment vertical="center"/>
    </xf>
    <xf numFmtId="0" fontId="7" fillId="0" borderId="0" xfId="4" applyFont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0" fontId="67" fillId="0" borderId="2" xfId="4" applyFont="1" applyFill="1" applyBorder="1" applyAlignment="1">
      <alignment horizontal="center" vertical="center" wrapText="1"/>
    </xf>
    <xf numFmtId="0" fontId="67" fillId="0" borderId="2" xfId="4" applyFont="1" applyBorder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68" fillId="0" borderId="0" xfId="4" applyFont="1" applyFill="1" applyBorder="1" applyAlignment="1">
      <alignment horizontal="left" vertical="center" wrapText="1"/>
    </xf>
    <xf numFmtId="0" fontId="68" fillId="0" borderId="0" xfId="4" applyFont="1" applyFill="1" applyAlignment="1">
      <alignment horizontal="center" vertical="center" wrapText="1"/>
    </xf>
    <xf numFmtId="0" fontId="68" fillId="0" borderId="0" xfId="4" applyFont="1" applyAlignment="1">
      <alignment horizontal="center" vertical="center" wrapText="1"/>
    </xf>
    <xf numFmtId="2" fontId="68" fillId="0" borderId="0" xfId="4" applyNumberFormat="1" applyFont="1" applyAlignment="1">
      <alignment horizontal="center" vertical="center" wrapText="1"/>
    </xf>
    <xf numFmtId="0" fontId="7" fillId="0" borderId="2" xfId="4" applyFont="1" applyBorder="1"/>
    <xf numFmtId="0" fontId="7" fillId="0" borderId="0" xfId="4" applyFont="1" applyBorder="1"/>
    <xf numFmtId="0" fontId="68" fillId="0" borderId="0" xfId="4" applyFont="1"/>
    <xf numFmtId="0" fontId="7" fillId="0" borderId="2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 wrapText="1"/>
    </xf>
    <xf numFmtId="0" fontId="7" fillId="0" borderId="9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top" wrapText="1"/>
    </xf>
    <xf numFmtId="0" fontId="14" fillId="0" borderId="0" xfId="4" applyFont="1" applyAlignment="1">
      <alignment vertical="center"/>
    </xf>
    <xf numFmtId="0" fontId="34" fillId="0" borderId="0" xfId="0" applyFont="1" applyBorder="1" applyAlignment="1">
      <alignment horizontal="left"/>
    </xf>
    <xf numFmtId="0" fontId="76" fillId="0" borderId="2" xfId="0" applyFont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top" wrapText="1"/>
    </xf>
    <xf numFmtId="0" fontId="108" fillId="0" borderId="2" xfId="0" quotePrefix="1" applyFont="1" applyBorder="1" applyAlignment="1">
      <alignment horizontal="center" vertical="top" wrapText="1"/>
    </xf>
    <xf numFmtId="0" fontId="108" fillId="0" borderId="2" xfId="0" quotePrefix="1" applyFont="1" applyBorder="1" applyAlignment="1">
      <alignment horizontal="left" vertical="top" wrapText="1"/>
    </xf>
    <xf numFmtId="0" fontId="77" fillId="0" borderId="2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left" vertical="center" wrapText="1"/>
    </xf>
    <xf numFmtId="0" fontId="108" fillId="0" borderId="2" xfId="0" quotePrefix="1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3" fillId="0" borderId="2" xfId="0" applyFont="1" applyBorder="1" applyAlignment="1">
      <alignment horizontal="center"/>
    </xf>
    <xf numFmtId="0" fontId="77" fillId="0" borderId="2" xfId="0" applyFont="1" applyBorder="1" applyAlignment="1">
      <alignment horizontal="left"/>
    </xf>
    <xf numFmtId="0" fontId="77" fillId="0" borderId="2" xfId="0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7" fillId="0" borderId="2" xfId="0" applyFont="1" applyBorder="1"/>
    <xf numFmtId="0" fontId="68" fillId="0" borderId="2" xfId="3" applyFont="1" applyBorder="1" applyAlignment="1">
      <alignment horizontal="center" vertical="center" wrapText="1"/>
    </xf>
    <xf numFmtId="0" fontId="68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/>
    </xf>
    <xf numFmtId="0" fontId="68" fillId="0" borderId="2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74" fillId="0" borderId="2" xfId="0" applyFont="1" applyBorder="1" applyAlignment="1">
      <alignment horizontal="center" vertical="top" wrapText="1"/>
    </xf>
    <xf numFmtId="0" fontId="82" fillId="0" borderId="2" xfId="0" quotePrefix="1" applyFont="1" applyBorder="1" applyAlignment="1">
      <alignment horizontal="left" vertical="top" wrapText="1"/>
    </xf>
    <xf numFmtId="0" fontId="68" fillId="0" borderId="2" xfId="0" applyFont="1" applyBorder="1" applyAlignment="1">
      <alignment horizontal="left"/>
    </xf>
    <xf numFmtId="2" fontId="68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109" fillId="0" borderId="2" xfId="0" quotePrefix="1" applyFont="1" applyBorder="1" applyAlignment="1">
      <alignment horizontal="left" vertical="center" wrapText="1"/>
    </xf>
    <xf numFmtId="0" fontId="109" fillId="0" borderId="2" xfId="0" quotePrefix="1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/>
    </xf>
    <xf numFmtId="0" fontId="9" fillId="0" borderId="2" xfId="0" applyFont="1" applyBorder="1"/>
    <xf numFmtId="0" fontId="102" fillId="0" borderId="2" xfId="0" applyFont="1" applyBorder="1" applyAlignment="1">
      <alignment horizontal="left" vertical="top" wrapText="1"/>
    </xf>
    <xf numFmtId="0" fontId="1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8" fillId="0" borderId="0" xfId="0" applyFont="1" applyAlignment="1">
      <alignment wrapText="1"/>
    </xf>
    <xf numFmtId="0" fontId="36" fillId="0" borderId="2" xfId="0" quotePrefix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87" fillId="0" borderId="2" xfId="0" quotePrefix="1" applyFont="1" applyBorder="1" applyAlignment="1">
      <alignment horizontal="center" vertical="center" wrapText="1"/>
    </xf>
    <xf numFmtId="0" fontId="89" fillId="0" borderId="2" xfId="0" quotePrefix="1" applyFont="1" applyBorder="1" applyAlignment="1">
      <alignment horizontal="left" vertical="center" wrapText="1"/>
    </xf>
    <xf numFmtId="1" fontId="87" fillId="0" borderId="2" xfId="0" quotePrefix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12" fillId="0" borderId="2" xfId="0" quotePrefix="1" applyNumberFormat="1" applyFont="1" applyBorder="1" applyAlignment="1">
      <alignment horizontal="center" vertical="center" wrapText="1"/>
    </xf>
    <xf numFmtId="0" fontId="112" fillId="0" borderId="2" xfId="0" quotePrefix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68" fillId="0" borderId="6" xfId="1" applyFont="1" applyBorder="1"/>
    <xf numFmtId="0" fontId="7" fillId="0" borderId="9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7" fillId="0" borderId="2" xfId="1" applyFont="1" applyBorder="1" applyAlignment="1">
      <alignment horizontal="center" vertical="center"/>
    </xf>
    <xf numFmtId="2" fontId="47" fillId="0" borderId="2" xfId="1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1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0" fillId="0" borderId="0" xfId="0" applyFont="1"/>
    <xf numFmtId="2" fontId="18" fillId="0" borderId="2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0" xfId="0" applyFont="1"/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2" fontId="5" fillId="0" borderId="0" xfId="0" applyNumberFormat="1" applyFont="1"/>
    <xf numFmtId="1" fontId="5" fillId="0" borderId="2" xfId="0" applyNumberFormat="1" applyFont="1" applyBorder="1" applyAlignment="1">
      <alignment horizontal="center"/>
    </xf>
    <xf numFmtId="2" fontId="0" fillId="0" borderId="0" xfId="0" applyNumberFormat="1"/>
    <xf numFmtId="2" fontId="112" fillId="0" borderId="2" xfId="0" applyNumberFormat="1" applyFont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2" fontId="68" fillId="0" borderId="5" xfId="0" applyNumberFormat="1" applyFont="1" applyBorder="1" applyAlignment="1">
      <alignment horizontal="center" vertical="center"/>
    </xf>
    <xf numFmtId="2" fontId="68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7" fillId="0" borderId="2" xfId="0" quotePrefix="1" applyFont="1" applyBorder="1" applyAlignment="1">
      <alignment horizontal="center" vertical="top" wrapText="1"/>
    </xf>
    <xf numFmtId="0" fontId="67" fillId="0" borderId="5" xfId="0" quotePrefix="1" applyFont="1" applyBorder="1" applyAlignment="1">
      <alignment horizontal="center" vertical="top" wrapText="1"/>
    </xf>
    <xf numFmtId="0" fontId="67" fillId="0" borderId="6" xfId="0" quotePrefix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7" fillId="0" borderId="9" xfId="0" quotePrefix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68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6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8" fillId="0" borderId="2" xfId="0" applyNumberFormat="1" applyFont="1" applyBorder="1" applyAlignment="1">
      <alignment horizontal="left" vertical="center" wrapText="1"/>
    </xf>
    <xf numFmtId="2" fontId="68" fillId="0" borderId="5" xfId="0" applyNumberFormat="1" applyFont="1" applyBorder="1" applyAlignment="1">
      <alignment horizontal="center" vertical="center" wrapText="1"/>
    </xf>
    <xf numFmtId="2" fontId="68" fillId="0" borderId="6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5" xfId="3" applyFont="1" applyBorder="1" applyAlignment="1">
      <alignment horizontal="left" vertical="center" wrapText="1"/>
    </xf>
    <xf numFmtId="0" fontId="70" fillId="0" borderId="9" xfId="3" applyFont="1" applyBorder="1" applyAlignment="1">
      <alignment horizontal="left" vertical="center" wrapText="1"/>
    </xf>
    <xf numFmtId="0" fontId="70" fillId="0" borderId="6" xfId="3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16" fillId="0" borderId="0" xfId="5" applyFont="1" applyAlignment="1">
      <alignment horizontal="left" vertical="center"/>
    </xf>
    <xf numFmtId="0" fontId="9" fillId="0" borderId="2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left" vertical="center" wrapText="1"/>
    </xf>
    <xf numFmtId="0" fontId="9" fillId="0" borderId="9" xfId="5" applyFont="1" applyBorder="1" applyAlignment="1">
      <alignment horizontal="left" vertical="center" wrapText="1"/>
    </xf>
    <xf numFmtId="0" fontId="9" fillId="0" borderId="6" xfId="5" applyFont="1" applyBorder="1" applyAlignment="1">
      <alignment horizontal="left" vertical="center" wrapText="1"/>
    </xf>
    <xf numFmtId="0" fontId="61" fillId="0" borderId="0" xfId="3" applyFont="1" applyAlignment="1">
      <alignment horizontal="center" vertical="center"/>
    </xf>
    <xf numFmtId="0" fontId="71" fillId="0" borderId="0" xfId="5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66" fillId="0" borderId="7" xfId="5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6" fillId="0" borderId="2" xfId="3" applyFont="1" applyBorder="1" applyAlignment="1">
      <alignment horizontal="left"/>
    </xf>
    <xf numFmtId="0" fontId="75" fillId="0" borderId="0" xfId="3" applyFont="1" applyAlignment="1">
      <alignment horizontal="center"/>
    </xf>
    <xf numFmtId="0" fontId="75" fillId="0" borderId="0" xfId="3" applyFont="1" applyAlignment="1">
      <alignment horizontal="center" wrapText="1"/>
    </xf>
    <xf numFmtId="0" fontId="111" fillId="0" borderId="0" xfId="3" applyFont="1" applyAlignment="1">
      <alignment horizontal="center"/>
    </xf>
    <xf numFmtId="0" fontId="72" fillId="0" borderId="0" xfId="3" applyFont="1" applyAlignment="1">
      <alignment horizontal="left" vertical="center"/>
    </xf>
    <xf numFmtId="0" fontId="64" fillId="0" borderId="0" xfId="3" applyFont="1" applyAlignment="1">
      <alignment horizontal="center" vertical="center"/>
    </xf>
    <xf numFmtId="0" fontId="9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0" fontId="59" fillId="0" borderId="0" xfId="3" applyFont="1" applyAlignment="1">
      <alignment horizontal="left" vertical="center" wrapText="1"/>
    </xf>
    <xf numFmtId="0" fontId="56" fillId="0" borderId="0" xfId="3" applyFont="1" applyAlignment="1">
      <alignment horizontal="left" vertical="center" wrapText="1"/>
    </xf>
    <xf numFmtId="0" fontId="56" fillId="0" borderId="0" xfId="3" applyFont="1" applyAlignment="1">
      <alignment horizontal="left" vertical="center"/>
    </xf>
    <xf numFmtId="0" fontId="78" fillId="0" borderId="7" xfId="3" applyFont="1" applyBorder="1" applyAlignment="1">
      <alignment horizontal="right"/>
    </xf>
    <xf numFmtId="0" fontId="73" fillId="0" borderId="2" xfId="3" applyFont="1" applyBorder="1" applyAlignment="1">
      <alignment horizontal="center" vertical="center" wrapText="1"/>
    </xf>
    <xf numFmtId="0" fontId="73" fillId="3" borderId="2" xfId="3" applyFont="1" applyFill="1" applyBorder="1" applyAlignment="1">
      <alignment horizontal="center" vertical="center" wrapText="1"/>
    </xf>
    <xf numFmtId="0" fontId="79" fillId="3" borderId="2" xfId="3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60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0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10" fillId="0" borderId="0" xfId="0" applyFont="1"/>
    <xf numFmtId="0" fontId="84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8" fillId="0" borderId="5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1" fillId="0" borderId="0" xfId="0" applyFont="1" applyAlignment="1">
      <alignment horizontal="center"/>
    </xf>
    <xf numFmtId="0" fontId="85" fillId="0" borderId="0" xfId="3" applyFont="1" applyAlignment="1">
      <alignment horizontal="center"/>
    </xf>
    <xf numFmtId="0" fontId="5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66" fillId="0" borderId="7" xfId="0" applyFont="1" applyBorder="1" applyAlignment="1">
      <alignment horizontal="right"/>
    </xf>
    <xf numFmtId="0" fontId="1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6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 wrapText="1"/>
    </xf>
    <xf numFmtId="0" fontId="5" fillId="3" borderId="3" xfId="1" quotePrefix="1" applyFont="1" applyFill="1" applyBorder="1" applyAlignment="1">
      <alignment horizontal="center" vertical="center" wrapText="1"/>
    </xf>
    <xf numFmtId="0" fontId="5" fillId="3" borderId="5" xfId="1" quotePrefix="1" applyFont="1" applyFill="1" applyBorder="1" applyAlignment="1">
      <alignment horizontal="center" vertical="center" wrapText="1"/>
    </xf>
    <xf numFmtId="0" fontId="5" fillId="3" borderId="9" xfId="1" quotePrefix="1" applyFont="1" applyFill="1" applyBorder="1" applyAlignment="1">
      <alignment horizontal="center" vertical="center" wrapText="1"/>
    </xf>
    <xf numFmtId="0" fontId="5" fillId="3" borderId="6" xfId="1" quotePrefix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5" fillId="0" borderId="13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center" vertical="top" wrapText="1"/>
    </xf>
    <xf numFmtId="0" fontId="20" fillId="3" borderId="7" xfId="0" applyFont="1" applyFill="1" applyBorder="1" applyAlignment="1">
      <alignment horizontal="right"/>
    </xf>
    <xf numFmtId="0" fontId="47" fillId="3" borderId="5" xfId="0" applyFont="1" applyFill="1" applyBorder="1" applyAlignment="1">
      <alignment horizontal="center" vertical="top" wrapText="1"/>
    </xf>
    <xf numFmtId="0" fontId="47" fillId="3" borderId="9" xfId="0" applyFont="1" applyFill="1" applyBorder="1" applyAlignment="1">
      <alignment horizontal="center" vertical="top" wrapText="1"/>
    </xf>
    <xf numFmtId="0" fontId="47" fillId="3" borderId="6" xfId="0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7" fillId="0" borderId="9" xfId="0" applyFont="1" applyBorder="1" applyAlignment="1">
      <alignment horizontal="center" vertical="top" wrapText="1"/>
    </xf>
    <xf numFmtId="0" fontId="77" fillId="0" borderId="6" xfId="0" applyFont="1" applyBorder="1" applyAlignment="1">
      <alignment horizontal="center" vertical="top" wrapText="1"/>
    </xf>
    <xf numFmtId="0" fontId="77" fillId="0" borderId="2" xfId="0" applyFont="1" applyBorder="1" applyAlignment="1">
      <alignment horizontal="center" vertical="top" wrapText="1"/>
    </xf>
    <xf numFmtId="0" fontId="92" fillId="0" borderId="1" xfId="0" applyFont="1" applyBorder="1" applyAlignment="1">
      <alignment horizontal="center" vertical="top" wrapText="1"/>
    </xf>
    <xf numFmtId="0" fontId="92" fillId="0" borderId="3" xfId="0" applyFont="1" applyBorder="1" applyAlignment="1">
      <alignment horizontal="center" vertical="top" wrapText="1"/>
    </xf>
    <xf numFmtId="0" fontId="77" fillId="3" borderId="5" xfId="0" applyFont="1" applyFill="1" applyBorder="1" applyAlignment="1">
      <alignment horizontal="center" vertical="top" wrapText="1"/>
    </xf>
    <xf numFmtId="0" fontId="77" fillId="3" borderId="9" xfId="0" applyFont="1" applyFill="1" applyBorder="1" applyAlignment="1">
      <alignment horizontal="center" vertical="top" wrapText="1"/>
    </xf>
    <xf numFmtId="0" fontId="77" fillId="3" borderId="6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right"/>
    </xf>
    <xf numFmtId="0" fontId="77" fillId="3" borderId="2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44" fillId="0" borderId="7" xfId="0" applyFont="1" applyBorder="1" applyAlignment="1">
      <alignment horizontal="right"/>
    </xf>
    <xf numFmtId="0" fontId="10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" fillId="0" borderId="0" xfId="1" applyFont="1" applyAlignment="1">
      <alignment horizontal="center" vertical="top" wrapText="1"/>
    </xf>
    <xf numFmtId="0" fontId="107" fillId="0" borderId="0" xfId="0" applyFont="1" applyAlignment="1">
      <alignment horizontal="center"/>
    </xf>
    <xf numFmtId="0" fontId="37" fillId="0" borderId="7" xfId="0" applyFont="1" applyBorder="1" applyAlignment="1">
      <alignment horizontal="right"/>
    </xf>
    <xf numFmtId="0" fontId="76" fillId="0" borderId="1" xfId="0" applyFont="1" applyBorder="1" applyAlignment="1">
      <alignment horizontal="center" vertical="top" wrapText="1"/>
    </xf>
    <xf numFmtId="0" fontId="76" fillId="0" borderId="3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left" vertical="top" wrapText="1"/>
    </xf>
    <xf numFmtId="0" fontId="76" fillId="0" borderId="3" xfId="0" applyFont="1" applyBorder="1" applyAlignment="1">
      <alignment horizontal="left" vertical="top" wrapText="1"/>
    </xf>
    <xf numFmtId="0" fontId="73" fillId="0" borderId="5" xfId="0" applyFont="1" applyBorder="1" applyAlignment="1">
      <alignment horizontal="center" vertical="top" wrapText="1"/>
    </xf>
    <xf numFmtId="0" fontId="73" fillId="0" borderId="9" xfId="0" applyFont="1" applyBorder="1" applyAlignment="1">
      <alignment horizontal="center" vertical="top" wrapText="1"/>
    </xf>
    <xf numFmtId="0" fontId="73" fillId="0" borderId="6" xfId="0" applyFont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/>
    </xf>
    <xf numFmtId="0" fontId="113" fillId="0" borderId="1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13" fillId="0" borderId="3" xfId="0" applyFont="1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0" fillId="0" borderId="0" xfId="0" applyAlignment="1">
      <alignment horizontal="left"/>
    </xf>
    <xf numFmtId="0" fontId="5" fillId="0" borderId="2" xfId="3" applyFont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0" xfId="3" applyFont="1" applyAlignment="1">
      <alignment horizontal="center"/>
    </xf>
    <xf numFmtId="0" fontId="5" fillId="0" borderId="5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/>
    </xf>
    <xf numFmtId="0" fontId="7" fillId="0" borderId="0" xfId="3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3" applyAlignment="1">
      <alignment horizontal="left"/>
    </xf>
    <xf numFmtId="0" fontId="5" fillId="0" borderId="1" xfId="3" applyFont="1" applyBorder="1" applyAlignment="1">
      <alignment horizontal="center" vertical="top" wrapText="1"/>
    </xf>
    <xf numFmtId="0" fontId="5" fillId="0" borderId="3" xfId="3" applyFont="1" applyBorder="1" applyAlignment="1">
      <alignment horizontal="center" vertical="top" wrapText="1"/>
    </xf>
    <xf numFmtId="0" fontId="9" fillId="0" borderId="5" xfId="3" applyFont="1" applyBorder="1" applyAlignment="1">
      <alignment horizontal="center" vertical="top"/>
    </xf>
    <xf numFmtId="0" fontId="9" fillId="0" borderId="9" xfId="3" applyFont="1" applyBorder="1" applyAlignment="1">
      <alignment horizontal="center" vertical="top"/>
    </xf>
    <xf numFmtId="0" fontId="9" fillId="0" borderId="16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69" fillId="0" borderId="0" xfId="3" applyFont="1" applyAlignment="1">
      <alignment horizontal="center"/>
    </xf>
    <xf numFmtId="0" fontId="5" fillId="0" borderId="5" xfId="3" applyFont="1" applyBorder="1" applyAlignment="1">
      <alignment horizontal="center" vertical="top" wrapText="1"/>
    </xf>
    <xf numFmtId="0" fontId="34" fillId="0" borderId="0" xfId="0" applyFont="1" applyAlignment="1">
      <alignment horizontal="right"/>
    </xf>
    <xf numFmtId="0" fontId="20" fillId="0" borderId="7" xfId="0" applyFont="1" applyBorder="1" applyAlignment="1">
      <alignment horizontal="left"/>
    </xf>
    <xf numFmtId="0" fontId="74" fillId="0" borderId="2" xfId="0" applyFont="1" applyBorder="1" applyAlignment="1">
      <alignment horizontal="center" vertical="top" wrapText="1"/>
    </xf>
    <xf numFmtId="0" fontId="74" fillId="0" borderId="2" xfId="0" applyFont="1" applyBorder="1" applyAlignment="1">
      <alignment horizontal="left" vertical="top" wrapText="1"/>
    </xf>
    <xf numFmtId="0" fontId="74" fillId="0" borderId="5" xfId="0" applyFont="1" applyBorder="1" applyAlignment="1">
      <alignment horizontal="center" vertical="top" wrapText="1"/>
    </xf>
    <xf numFmtId="0" fontId="74" fillId="0" borderId="9" xfId="0" applyFont="1" applyBorder="1" applyAlignment="1">
      <alignment horizontal="center" vertical="top" wrapText="1"/>
    </xf>
    <xf numFmtId="0" fontId="74" fillId="0" borderId="6" xfId="0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5" fillId="3" borderId="2" xfId="1" quotePrefix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66" fillId="0" borderId="0" xfId="1" applyFont="1" applyAlignment="1">
      <alignment horizontal="right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/>
    </xf>
    <xf numFmtId="0" fontId="9" fillId="0" borderId="0" xfId="0" applyFont="1" applyAlignment="1">
      <alignment horizontal="right"/>
    </xf>
    <xf numFmtId="0" fontId="57" fillId="0" borderId="0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1" fillId="0" borderId="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95" fillId="0" borderId="12" xfId="0" applyNumberFormat="1" applyFont="1" applyBorder="1" applyAlignment="1">
      <alignment horizontal="center" vertical="center"/>
    </xf>
    <xf numFmtId="0" fontId="95" fillId="0" borderId="13" xfId="0" applyNumberFormat="1" applyFont="1" applyBorder="1" applyAlignment="1">
      <alignment horizontal="center" vertical="center"/>
    </xf>
    <xf numFmtId="0" fontId="95" fillId="0" borderId="14" xfId="0" applyNumberFormat="1" applyFont="1" applyBorder="1" applyAlignment="1">
      <alignment horizontal="center" vertical="center"/>
    </xf>
    <xf numFmtId="0" fontId="95" fillId="0" borderId="11" xfId="0" applyNumberFormat="1" applyFont="1" applyBorder="1" applyAlignment="1">
      <alignment horizontal="center" vertical="center"/>
    </xf>
    <xf numFmtId="0" fontId="95" fillId="0" borderId="0" xfId="0" applyNumberFormat="1" applyFont="1" applyBorder="1" applyAlignment="1">
      <alignment horizontal="center" vertical="center"/>
    </xf>
    <xf numFmtId="0" fontId="95" fillId="0" borderId="17" xfId="0" applyNumberFormat="1" applyFont="1" applyBorder="1" applyAlignment="1">
      <alignment horizontal="center" vertical="center"/>
    </xf>
    <xf numFmtId="0" fontId="95" fillId="0" borderId="8" xfId="0" applyNumberFormat="1" applyFont="1" applyBorder="1" applyAlignment="1">
      <alignment horizontal="center" vertical="center"/>
    </xf>
    <xf numFmtId="0" fontId="95" fillId="0" borderId="7" xfId="0" applyNumberFormat="1" applyFont="1" applyBorder="1" applyAlignment="1">
      <alignment horizontal="center" vertical="center"/>
    </xf>
    <xf numFmtId="0" fontId="95" fillId="0" borderId="1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2" fontId="16" fillId="3" borderId="5" xfId="0" applyNumberFormat="1" applyFont="1" applyFill="1" applyBorder="1" applyAlignment="1">
      <alignment horizontal="center"/>
    </xf>
    <xf numFmtId="2" fontId="16" fillId="3" borderId="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99" fillId="3" borderId="12" xfId="0" applyFont="1" applyFill="1" applyBorder="1" applyAlignment="1">
      <alignment horizontal="center" vertical="center"/>
    </xf>
    <xf numFmtId="0" fontId="99" fillId="3" borderId="13" xfId="0" applyFont="1" applyFill="1" applyBorder="1" applyAlignment="1">
      <alignment horizontal="center" vertical="center"/>
    </xf>
    <xf numFmtId="0" fontId="99" fillId="3" borderId="14" xfId="0" applyFont="1" applyFill="1" applyBorder="1" applyAlignment="1">
      <alignment horizontal="center" vertical="center"/>
    </xf>
    <xf numFmtId="0" fontId="99" fillId="3" borderId="11" xfId="0" applyFont="1" applyFill="1" applyBorder="1" applyAlignment="1">
      <alignment horizontal="center" vertical="center"/>
    </xf>
    <xf numFmtId="0" fontId="99" fillId="3" borderId="0" xfId="0" applyFont="1" applyFill="1" applyBorder="1" applyAlignment="1">
      <alignment horizontal="center" vertical="center"/>
    </xf>
    <xf numFmtId="0" fontId="99" fillId="3" borderId="17" xfId="0" applyFont="1" applyFill="1" applyBorder="1" applyAlignment="1">
      <alignment horizontal="center" vertical="center"/>
    </xf>
    <xf numFmtId="0" fontId="99" fillId="3" borderId="8" xfId="0" applyFont="1" applyFill="1" applyBorder="1" applyAlignment="1">
      <alignment horizontal="center" vertical="center"/>
    </xf>
    <xf numFmtId="0" fontId="99" fillId="3" borderId="7" xfId="0" applyFont="1" applyFill="1" applyBorder="1" applyAlignment="1">
      <alignment horizontal="center" vertical="center"/>
    </xf>
    <xf numFmtId="0" fontId="99" fillId="3" borderId="1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25" fillId="0" borderId="5" xfId="1" applyFont="1" applyBorder="1" applyAlignment="1">
      <alignment horizontal="center" vertical="top" wrapText="1"/>
    </xf>
    <xf numFmtId="0" fontId="25" fillId="0" borderId="9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5" fillId="0" borderId="6" xfId="1" applyFont="1" applyBorder="1" applyAlignment="1">
      <alignment horizontal="center" vertical="top" wrapText="1"/>
    </xf>
    <xf numFmtId="0" fontId="42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100" fillId="0" borderId="12" xfId="1" applyFont="1" applyBorder="1" applyAlignment="1">
      <alignment horizontal="center" vertical="center" wrapText="1"/>
    </xf>
    <xf numFmtId="0" fontId="100" fillId="0" borderId="13" xfId="1" applyFont="1" applyBorder="1" applyAlignment="1">
      <alignment horizontal="center" vertical="center" wrapText="1"/>
    </xf>
    <xf numFmtId="0" fontId="100" fillId="0" borderId="14" xfId="1" applyFont="1" applyBorder="1" applyAlignment="1">
      <alignment horizontal="center" vertical="center" wrapText="1"/>
    </xf>
    <xf numFmtId="0" fontId="100" fillId="0" borderId="11" xfId="1" applyFont="1" applyBorder="1" applyAlignment="1">
      <alignment horizontal="center" vertical="center" wrapText="1"/>
    </xf>
    <xf numFmtId="0" fontId="100" fillId="0" borderId="0" xfId="1" applyFont="1" applyBorder="1" applyAlignment="1">
      <alignment horizontal="center" vertical="center" wrapText="1"/>
    </xf>
    <xf numFmtId="0" fontId="100" fillId="0" borderId="17" xfId="1" applyFont="1" applyBorder="1" applyAlignment="1">
      <alignment horizontal="center" vertical="center" wrapText="1"/>
    </xf>
    <xf numFmtId="0" fontId="100" fillId="0" borderId="8" xfId="1" applyFont="1" applyBorder="1" applyAlignment="1">
      <alignment horizontal="center" vertical="center" wrapText="1"/>
    </xf>
    <xf numFmtId="0" fontId="100" fillId="0" borderId="7" xfId="1" applyFont="1" applyBorder="1" applyAlignment="1">
      <alignment horizontal="center" vertical="center" wrapText="1"/>
    </xf>
    <xf numFmtId="0" fontId="100" fillId="0" borderId="15" xfId="1" applyFont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21" fillId="0" borderId="2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top" wrapText="1"/>
    </xf>
    <xf numFmtId="0" fontId="23" fillId="0" borderId="3" xfId="1" applyFont="1" applyBorder="1" applyAlignment="1">
      <alignment horizontal="center" vertical="top" wrapText="1"/>
    </xf>
    <xf numFmtId="0" fontId="23" fillId="0" borderId="5" xfId="1" applyFont="1" applyBorder="1" applyAlignment="1">
      <alignment horizontal="center" vertical="top" wrapText="1"/>
    </xf>
    <xf numFmtId="0" fontId="23" fillId="0" borderId="9" xfId="1" applyFont="1" applyBorder="1" applyAlignment="1">
      <alignment horizontal="center" vertical="top" wrapText="1"/>
    </xf>
    <xf numFmtId="0" fontId="23" fillId="0" borderId="6" xfId="1" applyFont="1" applyBorder="1" applyAlignment="1">
      <alignment horizontal="center" vertical="top" wrapText="1"/>
    </xf>
    <xf numFmtId="0" fontId="103" fillId="0" borderId="12" xfId="1" applyFont="1" applyBorder="1" applyAlignment="1">
      <alignment horizontal="center" vertical="center"/>
    </xf>
    <xf numFmtId="0" fontId="103" fillId="0" borderId="13" xfId="1" applyFont="1" applyBorder="1" applyAlignment="1">
      <alignment horizontal="center" vertical="center"/>
    </xf>
    <xf numFmtId="0" fontId="103" fillId="0" borderId="14" xfId="1" applyFont="1" applyBorder="1" applyAlignment="1">
      <alignment horizontal="center" vertical="center"/>
    </xf>
    <xf numFmtId="0" fontId="103" fillId="0" borderId="11" xfId="1" applyFont="1" applyBorder="1" applyAlignment="1">
      <alignment horizontal="center" vertical="center"/>
    </xf>
    <xf numFmtId="0" fontId="103" fillId="0" borderId="0" xfId="1" applyFont="1" applyBorder="1" applyAlignment="1">
      <alignment horizontal="center" vertical="center"/>
    </xf>
    <xf numFmtId="0" fontId="103" fillId="0" borderId="17" xfId="1" applyFont="1" applyBorder="1" applyAlignment="1">
      <alignment horizontal="center" vertical="center"/>
    </xf>
    <xf numFmtId="0" fontId="103" fillId="0" borderId="8" xfId="1" applyFont="1" applyBorder="1" applyAlignment="1">
      <alignment horizontal="center" vertical="center"/>
    </xf>
    <xf numFmtId="0" fontId="103" fillId="0" borderId="7" xfId="1" applyFont="1" applyBorder="1" applyAlignment="1">
      <alignment horizontal="center" vertical="center"/>
    </xf>
    <xf numFmtId="0" fontId="103" fillId="0" borderId="1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1" applyFont="1" applyBorder="1" applyAlignment="1">
      <alignment horizontal="center" vertical="top"/>
    </xf>
    <xf numFmtId="0" fontId="23" fillId="0" borderId="10" xfId="1" applyFont="1" applyBorder="1" applyAlignment="1">
      <alignment horizontal="center" vertical="top"/>
    </xf>
    <xf numFmtId="0" fontId="23" fillId="0" borderId="3" xfId="1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wrapText="1"/>
    </xf>
    <xf numFmtId="0" fontId="23" fillId="0" borderId="5" xfId="1" applyFont="1" applyBorder="1" applyAlignment="1">
      <alignment horizontal="center" wrapText="1"/>
    </xf>
    <xf numFmtId="0" fontId="23" fillId="0" borderId="9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0" fontId="26" fillId="0" borderId="0" xfId="1" applyFont="1" applyAlignment="1">
      <alignment horizontal="center"/>
    </xf>
    <xf numFmtId="0" fontId="25" fillId="0" borderId="12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69" fillId="0" borderId="0" xfId="4" applyFont="1" applyAlignment="1">
      <alignment horizontal="right"/>
    </xf>
    <xf numFmtId="0" fontId="7" fillId="0" borderId="5" xfId="4" applyFont="1" applyBorder="1" applyAlignment="1">
      <alignment horizontal="center" vertical="top" wrapText="1"/>
    </xf>
    <xf numFmtId="0" fontId="7" fillId="0" borderId="9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top" wrapText="1"/>
    </xf>
    <xf numFmtId="0" fontId="85" fillId="0" borderId="0" xfId="4" applyFont="1" applyAlignment="1">
      <alignment horizontal="center"/>
    </xf>
    <xf numFmtId="0" fontId="105" fillId="0" borderId="0" xfId="4" applyFont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1" xfId="4" applyFont="1" applyBorder="1" applyAlignment="1">
      <alignment horizontal="center" vertical="top" wrapText="1"/>
    </xf>
    <xf numFmtId="0" fontId="7" fillId="0" borderId="3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/>
    </xf>
    <xf numFmtId="0" fontId="7" fillId="0" borderId="9" xfId="4" applyFont="1" applyBorder="1" applyAlignment="1">
      <alignment horizontal="center" vertical="top"/>
    </xf>
    <xf numFmtId="0" fontId="7" fillId="0" borderId="6" xfId="4" applyFont="1" applyBorder="1" applyAlignment="1">
      <alignment horizontal="center" vertical="top"/>
    </xf>
    <xf numFmtId="0" fontId="7" fillId="0" borderId="12" xfId="4" applyFont="1" applyBorder="1" applyAlignment="1">
      <alignment horizontal="center" vertical="top" wrapText="1"/>
    </xf>
    <xf numFmtId="0" fontId="7" fillId="0" borderId="13" xfId="4" applyFont="1" applyBorder="1" applyAlignment="1">
      <alignment horizontal="center" vertical="top" wrapText="1"/>
    </xf>
    <xf numFmtId="0" fontId="7" fillId="0" borderId="14" xfId="4" applyFont="1" applyBorder="1" applyAlignment="1">
      <alignment horizontal="center" vertical="top" wrapText="1"/>
    </xf>
    <xf numFmtId="0" fontId="7" fillId="0" borderId="8" xfId="4" applyFont="1" applyBorder="1" applyAlignment="1">
      <alignment horizontal="center" vertical="top" wrapText="1"/>
    </xf>
    <xf numFmtId="0" fontId="7" fillId="0" borderId="7" xfId="4" applyFont="1" applyBorder="1" applyAlignment="1">
      <alignment horizontal="center" vertical="top" wrapText="1"/>
    </xf>
    <xf numFmtId="0" fontId="7" fillId="0" borderId="15" xfId="4" applyFont="1" applyBorder="1" applyAlignment="1">
      <alignment horizontal="center" vertical="top" wrapText="1"/>
    </xf>
    <xf numFmtId="0" fontId="105" fillId="0" borderId="5" xfId="4" applyFont="1" applyBorder="1" applyAlignment="1">
      <alignment horizontal="left" vertical="center" wrapText="1"/>
    </xf>
    <xf numFmtId="0" fontId="105" fillId="0" borderId="6" xfId="4" applyFont="1" applyBorder="1" applyAlignment="1">
      <alignment horizontal="left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10" fillId="0" borderId="0" xfId="3" applyFont="1"/>
    <xf numFmtId="0" fontId="104" fillId="0" borderId="12" xfId="3" applyFont="1" applyBorder="1" applyAlignment="1">
      <alignment horizontal="center" vertical="center"/>
    </xf>
    <xf numFmtId="0" fontId="104" fillId="0" borderId="13" xfId="3" applyFont="1" applyBorder="1" applyAlignment="1">
      <alignment horizontal="center" vertical="center"/>
    </xf>
    <xf numFmtId="0" fontId="104" fillId="0" borderId="14" xfId="3" applyFont="1" applyBorder="1" applyAlignment="1">
      <alignment horizontal="center" vertical="center"/>
    </xf>
    <xf numFmtId="0" fontId="104" fillId="0" borderId="11" xfId="3" applyFont="1" applyBorder="1" applyAlignment="1">
      <alignment horizontal="center" vertical="center"/>
    </xf>
    <xf numFmtId="0" fontId="104" fillId="0" borderId="0" xfId="3" applyFont="1" applyBorder="1" applyAlignment="1">
      <alignment horizontal="center" vertical="center"/>
    </xf>
    <xf numFmtId="0" fontId="104" fillId="0" borderId="17" xfId="3" applyFont="1" applyBorder="1" applyAlignment="1">
      <alignment horizontal="center" vertical="center"/>
    </xf>
    <xf numFmtId="0" fontId="104" fillId="0" borderId="8" xfId="3" applyFont="1" applyBorder="1" applyAlignment="1">
      <alignment horizontal="center" vertical="center"/>
    </xf>
    <xf numFmtId="0" fontId="104" fillId="0" borderId="7" xfId="3" applyFont="1" applyBorder="1" applyAlignment="1">
      <alignment horizontal="center" vertical="center"/>
    </xf>
    <xf numFmtId="0" fontId="104" fillId="0" borderId="15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0" fontId="20" fillId="0" borderId="7" xfId="3" applyFont="1" applyBorder="1" applyAlignment="1">
      <alignment horizontal="right"/>
    </xf>
  </cellXfs>
  <cellStyles count="8">
    <cellStyle name="Hyperlink" xfId="6" builtinId="8"/>
    <cellStyle name="Normal" xfId="0" builtinId="0"/>
    <cellStyle name="Normal 2" xfId="1"/>
    <cellStyle name="Normal 2 2" xfId="2"/>
    <cellStyle name="Normal 2 3" xfId="7"/>
    <cellStyle name="Normal 3" xfId="3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3</xdr:row>
      <xdr:rowOff>102627</xdr:rowOff>
    </xdr:from>
    <xdr:ext cx="9266085" cy="5713225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573274"/>
          <a:ext cx="9266085" cy="57132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</a:rPr>
            <a:t>Annual Work Plan </a:t>
          </a:r>
        </a:p>
        <a:p>
          <a:pPr algn="ctr">
            <a:lnSpc>
              <a:spcPts val="6300"/>
            </a:lnSpc>
          </a:pPr>
          <a:r>
            <a:rPr lang="en-U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</a:rPr>
            <a:t>&amp; </a:t>
          </a:r>
        </a:p>
        <a:p>
          <a:pPr algn="ctr">
            <a:lnSpc>
              <a:spcPts val="6300"/>
            </a:lnSpc>
          </a:pPr>
          <a:r>
            <a:rPr lang="en-U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</a:rPr>
            <a:t>Budget</a:t>
          </a:r>
        </a:p>
        <a:p>
          <a:pPr algn="ctr">
            <a:lnSpc>
              <a:spcPts val="6300"/>
            </a:lnSpc>
          </a:pPr>
          <a:endParaRPr lang="en-US" sz="8000" b="1" cap="none" spc="0">
            <a:ln w="22225">
              <a:solidFill>
                <a:schemeClr val="accent2"/>
              </a:solidFill>
              <a:prstDash val="solid"/>
            </a:ln>
            <a:solidFill>
              <a:srgbClr val="002060"/>
            </a:solidFill>
            <a:effectLst/>
          </a:endParaRPr>
        </a:p>
        <a:p>
          <a:pPr algn="ctr">
            <a:lnSpc>
              <a:spcPts val="6300"/>
            </a:lnSpc>
          </a:pPr>
          <a:r>
            <a:rPr lang="en-U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</a:rPr>
            <a:t>2020-21</a:t>
          </a:r>
        </a:p>
        <a:p>
          <a:pPr algn="ctr">
            <a:lnSpc>
              <a:spcPts val="6300"/>
            </a:lnSpc>
          </a:pPr>
          <a:endParaRPr lang="en-US" sz="8000" b="1" cap="none" spc="0">
            <a:ln w="22225">
              <a:solidFill>
                <a:schemeClr val="accent2"/>
              </a:solidFill>
              <a:prstDash val="solid"/>
            </a:ln>
            <a:solidFill>
              <a:srgbClr val="002060"/>
            </a:solidFill>
            <a:effectLst/>
          </a:endParaRPr>
        </a:p>
        <a:p>
          <a:pPr algn="ctr">
            <a:lnSpc>
              <a:spcPts val="5100"/>
            </a:lnSpc>
          </a:pPr>
          <a:r>
            <a:rPr lang="en-U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STATE: PUNJAB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127000</xdr:rowOff>
    </xdr:from>
    <xdr:ext cx="5937250" cy="3556000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27000"/>
          <a:ext cx="5937250" cy="355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</a:rPr>
            <a:t>PERFORMANCE DURING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002060"/>
              </a:solidFill>
              <a:effectLst/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mailto:mdmpunjab@punjabeducation.gov.in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"/>
  <sheetViews>
    <sheetView view="pageBreakPreview" zoomScale="85" zoomScaleSheetLayoutView="85" workbookViewId="0"/>
  </sheetViews>
  <sheetFormatPr defaultRowHeight="12.75"/>
  <cols>
    <col min="15" max="15" width="12.42578125" customWidth="1"/>
  </cols>
  <sheetData>
    <row r="130" spans="1:1">
      <c r="A130" t="s">
        <v>662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8"/>
  <sheetViews>
    <sheetView view="pageBreakPreview" zoomScale="70" zoomScaleSheetLayoutView="70" workbookViewId="0"/>
  </sheetViews>
  <sheetFormatPr defaultRowHeight="12.75"/>
  <cols>
    <col min="1" max="1" width="7.5703125" customWidth="1"/>
    <col min="2" max="2" width="21.28515625" bestFit="1" customWidth="1"/>
    <col min="3" max="14" width="13.28515625" customWidth="1"/>
  </cols>
  <sheetData>
    <row r="1" spans="1:19" ht="18.75" customHeight="1">
      <c r="D1" s="738"/>
      <c r="E1" s="738"/>
      <c r="F1" s="738"/>
      <c r="G1" s="738"/>
      <c r="H1" s="738"/>
      <c r="I1" s="738"/>
      <c r="J1" s="738"/>
      <c r="K1" s="1"/>
      <c r="L1" s="739" t="s">
        <v>83</v>
      </c>
      <c r="M1" s="739"/>
      <c r="N1" s="739"/>
    </row>
    <row r="2" spans="1:19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</row>
    <row r="3" spans="1:19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</row>
    <row r="4" spans="1:19" ht="18">
      <c r="A4" s="749" t="s">
        <v>771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</row>
    <row r="5" spans="1:19" ht="15.75">
      <c r="A5" s="840" t="s">
        <v>850</v>
      </c>
      <c r="B5" s="840"/>
      <c r="C5" s="840"/>
      <c r="L5" s="861" t="s">
        <v>1015</v>
      </c>
      <c r="M5" s="861"/>
      <c r="N5" s="861"/>
    </row>
    <row r="6" spans="1:19" s="372" customFormat="1" ht="15.75" customHeight="1">
      <c r="A6" s="857" t="s">
        <v>2</v>
      </c>
      <c r="B6" s="857" t="s">
        <v>3</v>
      </c>
      <c r="C6" s="746" t="s">
        <v>4</v>
      </c>
      <c r="D6" s="746"/>
      <c r="E6" s="746"/>
      <c r="F6" s="755"/>
      <c r="G6" s="855"/>
      <c r="H6" s="785" t="s">
        <v>96</v>
      </c>
      <c r="I6" s="785"/>
      <c r="J6" s="785"/>
      <c r="K6" s="785"/>
      <c r="L6" s="785"/>
      <c r="M6" s="857" t="s">
        <v>126</v>
      </c>
      <c r="N6" s="742" t="s">
        <v>127</v>
      </c>
    </row>
    <row r="7" spans="1:19" s="372" customFormat="1" ht="72">
      <c r="A7" s="858"/>
      <c r="B7" s="858"/>
      <c r="C7" s="348" t="s">
        <v>894</v>
      </c>
      <c r="D7" s="348" t="s">
        <v>6</v>
      </c>
      <c r="E7" s="348" t="s">
        <v>335</v>
      </c>
      <c r="F7" s="446" t="s">
        <v>94</v>
      </c>
      <c r="G7" s="447" t="s">
        <v>336</v>
      </c>
      <c r="H7" s="348" t="s">
        <v>5</v>
      </c>
      <c r="I7" s="348" t="s">
        <v>6</v>
      </c>
      <c r="J7" s="348" t="s">
        <v>335</v>
      </c>
      <c r="K7" s="446" t="s">
        <v>94</v>
      </c>
      <c r="L7" s="446" t="s">
        <v>337</v>
      </c>
      <c r="M7" s="858"/>
      <c r="N7" s="742"/>
      <c r="R7" s="370"/>
      <c r="S7" s="370"/>
    </row>
    <row r="8" spans="1:19" s="280" customFormat="1" ht="18">
      <c r="A8" s="348">
        <v>1</v>
      </c>
      <c r="B8" s="348">
        <v>2</v>
      </c>
      <c r="C8" s="348">
        <v>3</v>
      </c>
      <c r="D8" s="348">
        <v>4</v>
      </c>
      <c r="E8" s="348">
        <v>5</v>
      </c>
      <c r="F8" s="348">
        <v>6</v>
      </c>
      <c r="G8" s="348">
        <v>7</v>
      </c>
      <c r="H8" s="348">
        <v>8</v>
      </c>
      <c r="I8" s="348">
        <v>9</v>
      </c>
      <c r="J8" s="348">
        <v>10</v>
      </c>
      <c r="K8" s="348">
        <v>11</v>
      </c>
      <c r="L8" s="348">
        <v>12</v>
      </c>
      <c r="M8" s="348">
        <v>13</v>
      </c>
      <c r="N8" s="348">
        <v>14</v>
      </c>
    </row>
    <row r="9" spans="1:19" s="372" customFormat="1" ht="18">
      <c r="A9" s="354">
        <v>1</v>
      </c>
      <c r="B9" s="443" t="s">
        <v>869</v>
      </c>
      <c r="C9" s="354">
        <v>0</v>
      </c>
      <c r="D9" s="354">
        <v>33</v>
      </c>
      <c r="E9" s="354">
        <v>0</v>
      </c>
      <c r="F9" s="448">
        <v>0</v>
      </c>
      <c r="G9" s="449">
        <f>SUM(C9:F9)</f>
        <v>33</v>
      </c>
      <c r="H9" s="354">
        <v>0</v>
      </c>
      <c r="I9" s="354">
        <v>33</v>
      </c>
      <c r="J9" s="354">
        <v>0</v>
      </c>
      <c r="K9" s="448">
        <v>0</v>
      </c>
      <c r="L9" s="354">
        <f>SUM(H9:K9)</f>
        <v>33</v>
      </c>
      <c r="M9" s="354">
        <f>G9-L9</f>
        <v>0</v>
      </c>
      <c r="N9" s="354"/>
    </row>
    <row r="10" spans="1:19" s="372" customFormat="1" ht="18">
      <c r="A10" s="354">
        <v>2</v>
      </c>
      <c r="B10" s="443" t="s">
        <v>870</v>
      </c>
      <c r="C10" s="354">
        <v>0</v>
      </c>
      <c r="D10" s="354">
        <v>3</v>
      </c>
      <c r="E10" s="354">
        <v>0</v>
      </c>
      <c r="F10" s="448">
        <v>0</v>
      </c>
      <c r="G10" s="449">
        <f t="shared" ref="G10:G30" si="0">SUM(C10:F10)</f>
        <v>3</v>
      </c>
      <c r="H10" s="354">
        <v>0</v>
      </c>
      <c r="I10" s="354">
        <v>3</v>
      </c>
      <c r="J10" s="354">
        <v>0</v>
      </c>
      <c r="K10" s="448">
        <v>0</v>
      </c>
      <c r="L10" s="354">
        <f t="shared" ref="L10:L30" si="1">SUM(H10:K10)</f>
        <v>3</v>
      </c>
      <c r="M10" s="354">
        <f t="shared" ref="M10:M30" si="2">G10-L10</f>
        <v>0</v>
      </c>
      <c r="N10" s="354"/>
    </row>
    <row r="11" spans="1:19" s="372" customFormat="1" ht="18">
      <c r="A11" s="354">
        <v>3</v>
      </c>
      <c r="B11" s="443" t="s">
        <v>871</v>
      </c>
      <c r="C11" s="354">
        <v>1</v>
      </c>
      <c r="D11" s="354">
        <v>12</v>
      </c>
      <c r="E11" s="354">
        <v>0</v>
      </c>
      <c r="F11" s="448">
        <v>0</v>
      </c>
      <c r="G11" s="449">
        <f t="shared" si="0"/>
        <v>13</v>
      </c>
      <c r="H11" s="354">
        <v>1</v>
      </c>
      <c r="I11" s="354">
        <v>12</v>
      </c>
      <c r="J11" s="354">
        <v>0</v>
      </c>
      <c r="K11" s="448">
        <v>0</v>
      </c>
      <c r="L11" s="354">
        <f t="shared" si="1"/>
        <v>13</v>
      </c>
      <c r="M11" s="354">
        <f t="shared" si="2"/>
        <v>0</v>
      </c>
      <c r="N11" s="354"/>
    </row>
    <row r="12" spans="1:19" s="372" customFormat="1" ht="18">
      <c r="A12" s="354">
        <v>4</v>
      </c>
      <c r="B12" s="443" t="s">
        <v>872</v>
      </c>
      <c r="C12" s="354">
        <v>0</v>
      </c>
      <c r="D12" s="354">
        <v>8</v>
      </c>
      <c r="E12" s="354">
        <v>0</v>
      </c>
      <c r="F12" s="448">
        <v>0</v>
      </c>
      <c r="G12" s="449">
        <f t="shared" si="0"/>
        <v>8</v>
      </c>
      <c r="H12" s="354">
        <v>0</v>
      </c>
      <c r="I12" s="354">
        <v>8</v>
      </c>
      <c r="J12" s="354">
        <v>0</v>
      </c>
      <c r="K12" s="448">
        <v>0</v>
      </c>
      <c r="L12" s="354">
        <f t="shared" si="1"/>
        <v>8</v>
      </c>
      <c r="M12" s="354">
        <f t="shared" si="2"/>
        <v>0</v>
      </c>
      <c r="N12" s="354"/>
    </row>
    <row r="13" spans="1:19" s="372" customFormat="1" ht="18">
      <c r="A13" s="354">
        <v>5</v>
      </c>
      <c r="B13" s="443" t="s">
        <v>873</v>
      </c>
      <c r="C13" s="354">
        <v>1</v>
      </c>
      <c r="D13" s="354">
        <v>3</v>
      </c>
      <c r="E13" s="354">
        <v>0</v>
      </c>
      <c r="F13" s="448">
        <v>0</v>
      </c>
      <c r="G13" s="449">
        <f t="shared" si="0"/>
        <v>4</v>
      </c>
      <c r="H13" s="354">
        <v>1</v>
      </c>
      <c r="I13" s="354">
        <v>3</v>
      </c>
      <c r="J13" s="354">
        <v>0</v>
      </c>
      <c r="K13" s="448">
        <v>0</v>
      </c>
      <c r="L13" s="354">
        <f t="shared" si="1"/>
        <v>4</v>
      </c>
      <c r="M13" s="354">
        <f t="shared" si="2"/>
        <v>0</v>
      </c>
      <c r="N13" s="354"/>
    </row>
    <row r="14" spans="1:19" s="372" customFormat="1" ht="18">
      <c r="A14" s="354">
        <v>6</v>
      </c>
      <c r="B14" s="443" t="s">
        <v>874</v>
      </c>
      <c r="C14" s="354">
        <v>1</v>
      </c>
      <c r="D14" s="354">
        <v>4</v>
      </c>
      <c r="E14" s="354">
        <v>0</v>
      </c>
      <c r="F14" s="448">
        <v>0</v>
      </c>
      <c r="G14" s="449">
        <f t="shared" si="0"/>
        <v>5</v>
      </c>
      <c r="H14" s="354">
        <v>1</v>
      </c>
      <c r="I14" s="354">
        <v>4</v>
      </c>
      <c r="J14" s="354">
        <v>0</v>
      </c>
      <c r="K14" s="448">
        <v>0</v>
      </c>
      <c r="L14" s="354">
        <f t="shared" si="1"/>
        <v>5</v>
      </c>
      <c r="M14" s="354">
        <f t="shared" si="2"/>
        <v>0</v>
      </c>
      <c r="N14" s="354"/>
    </row>
    <row r="15" spans="1:19" s="372" customFormat="1" ht="18">
      <c r="A15" s="354">
        <v>7</v>
      </c>
      <c r="B15" s="443" t="s">
        <v>875</v>
      </c>
      <c r="C15" s="354">
        <v>5</v>
      </c>
      <c r="D15" s="354">
        <v>10</v>
      </c>
      <c r="E15" s="354">
        <v>0</v>
      </c>
      <c r="F15" s="448">
        <v>0</v>
      </c>
      <c r="G15" s="449">
        <f t="shared" si="0"/>
        <v>15</v>
      </c>
      <c r="H15" s="354">
        <v>5</v>
      </c>
      <c r="I15" s="354">
        <v>10</v>
      </c>
      <c r="J15" s="354">
        <v>0</v>
      </c>
      <c r="K15" s="448">
        <v>0</v>
      </c>
      <c r="L15" s="354">
        <f t="shared" si="1"/>
        <v>15</v>
      </c>
      <c r="M15" s="354">
        <f t="shared" si="2"/>
        <v>0</v>
      </c>
      <c r="N15" s="354"/>
    </row>
    <row r="16" spans="1:19" s="372" customFormat="1" ht="18">
      <c r="A16" s="354">
        <v>8</v>
      </c>
      <c r="B16" s="443" t="s">
        <v>876</v>
      </c>
      <c r="C16" s="354">
        <v>2</v>
      </c>
      <c r="D16" s="354">
        <v>14</v>
      </c>
      <c r="E16" s="354">
        <v>0</v>
      </c>
      <c r="F16" s="448">
        <v>0</v>
      </c>
      <c r="G16" s="449">
        <f t="shared" si="0"/>
        <v>16</v>
      </c>
      <c r="H16" s="354">
        <v>2</v>
      </c>
      <c r="I16" s="354">
        <v>14</v>
      </c>
      <c r="J16" s="354">
        <v>0</v>
      </c>
      <c r="K16" s="448">
        <v>0</v>
      </c>
      <c r="L16" s="354">
        <f t="shared" si="1"/>
        <v>16</v>
      </c>
      <c r="M16" s="354">
        <f t="shared" si="2"/>
        <v>0</v>
      </c>
      <c r="N16" s="354"/>
    </row>
    <row r="17" spans="1:14" s="372" customFormat="1" ht="18">
      <c r="A17" s="354">
        <v>9</v>
      </c>
      <c r="B17" s="443" t="s">
        <v>877</v>
      </c>
      <c r="C17" s="354">
        <v>1</v>
      </c>
      <c r="D17" s="354">
        <v>7</v>
      </c>
      <c r="E17" s="354">
        <v>0</v>
      </c>
      <c r="F17" s="448">
        <v>0</v>
      </c>
      <c r="G17" s="449">
        <f t="shared" si="0"/>
        <v>8</v>
      </c>
      <c r="H17" s="354">
        <v>1</v>
      </c>
      <c r="I17" s="354">
        <v>7</v>
      </c>
      <c r="J17" s="354">
        <v>0</v>
      </c>
      <c r="K17" s="448">
        <v>0</v>
      </c>
      <c r="L17" s="354">
        <f t="shared" si="1"/>
        <v>8</v>
      </c>
      <c r="M17" s="354">
        <f t="shared" si="2"/>
        <v>0</v>
      </c>
      <c r="N17" s="354"/>
    </row>
    <row r="18" spans="1:14" s="372" customFormat="1" ht="18">
      <c r="A18" s="354">
        <v>10</v>
      </c>
      <c r="B18" s="443" t="s">
        <v>878</v>
      </c>
      <c r="C18" s="354">
        <v>2</v>
      </c>
      <c r="D18" s="354">
        <v>17</v>
      </c>
      <c r="E18" s="354">
        <v>0</v>
      </c>
      <c r="F18" s="448">
        <v>0</v>
      </c>
      <c r="G18" s="449">
        <f t="shared" si="0"/>
        <v>19</v>
      </c>
      <c r="H18" s="354">
        <v>2</v>
      </c>
      <c r="I18" s="354">
        <v>17</v>
      </c>
      <c r="J18" s="354">
        <v>0</v>
      </c>
      <c r="K18" s="448">
        <v>0</v>
      </c>
      <c r="L18" s="354">
        <f t="shared" si="1"/>
        <v>19</v>
      </c>
      <c r="M18" s="354">
        <f t="shared" si="2"/>
        <v>0</v>
      </c>
      <c r="N18" s="354"/>
    </row>
    <row r="19" spans="1:14" s="372" customFormat="1" ht="18">
      <c r="A19" s="354">
        <v>11</v>
      </c>
      <c r="B19" s="443" t="s">
        <v>879</v>
      </c>
      <c r="C19" s="354">
        <v>3</v>
      </c>
      <c r="D19" s="354">
        <v>26</v>
      </c>
      <c r="E19" s="354">
        <v>0</v>
      </c>
      <c r="F19" s="448">
        <v>0</v>
      </c>
      <c r="G19" s="449">
        <f t="shared" si="0"/>
        <v>29</v>
      </c>
      <c r="H19" s="354">
        <v>3</v>
      </c>
      <c r="I19" s="354">
        <v>26</v>
      </c>
      <c r="J19" s="354">
        <v>0</v>
      </c>
      <c r="K19" s="448">
        <v>0</v>
      </c>
      <c r="L19" s="354">
        <f t="shared" si="1"/>
        <v>29</v>
      </c>
      <c r="M19" s="354">
        <f t="shared" si="2"/>
        <v>0</v>
      </c>
      <c r="N19" s="354"/>
    </row>
    <row r="20" spans="1:14" s="372" customFormat="1" ht="18">
      <c r="A20" s="354">
        <v>12</v>
      </c>
      <c r="B20" s="443" t="s">
        <v>880</v>
      </c>
      <c r="C20" s="354">
        <v>0</v>
      </c>
      <c r="D20" s="354">
        <v>14</v>
      </c>
      <c r="E20" s="354">
        <v>0</v>
      </c>
      <c r="F20" s="448">
        <v>0</v>
      </c>
      <c r="G20" s="449">
        <f t="shared" si="0"/>
        <v>14</v>
      </c>
      <c r="H20" s="354">
        <v>0</v>
      </c>
      <c r="I20" s="354">
        <v>14</v>
      </c>
      <c r="J20" s="354">
        <v>0</v>
      </c>
      <c r="K20" s="448">
        <v>0</v>
      </c>
      <c r="L20" s="354">
        <f t="shared" si="1"/>
        <v>14</v>
      </c>
      <c r="M20" s="354">
        <f t="shared" si="2"/>
        <v>0</v>
      </c>
      <c r="N20" s="354"/>
    </row>
    <row r="21" spans="1:14" s="372" customFormat="1" ht="18">
      <c r="A21" s="354">
        <v>13</v>
      </c>
      <c r="B21" s="443" t="s">
        <v>881</v>
      </c>
      <c r="C21" s="354">
        <v>5</v>
      </c>
      <c r="D21" s="354">
        <v>32</v>
      </c>
      <c r="E21" s="354">
        <v>0</v>
      </c>
      <c r="F21" s="448">
        <v>0</v>
      </c>
      <c r="G21" s="449">
        <f t="shared" si="0"/>
        <v>37</v>
      </c>
      <c r="H21" s="354">
        <v>5</v>
      </c>
      <c r="I21" s="354">
        <v>32</v>
      </c>
      <c r="J21" s="354">
        <v>0</v>
      </c>
      <c r="K21" s="448">
        <v>0</v>
      </c>
      <c r="L21" s="354">
        <f t="shared" si="1"/>
        <v>37</v>
      </c>
      <c r="M21" s="354">
        <f t="shared" si="2"/>
        <v>0</v>
      </c>
      <c r="N21" s="354"/>
    </row>
    <row r="22" spans="1:14" s="372" customFormat="1" ht="18">
      <c r="A22" s="354">
        <v>14</v>
      </c>
      <c r="B22" s="443" t="s">
        <v>882</v>
      </c>
      <c r="C22" s="354">
        <v>0</v>
      </c>
      <c r="D22" s="354">
        <v>3</v>
      </c>
      <c r="E22" s="354">
        <v>0</v>
      </c>
      <c r="F22" s="448">
        <v>0</v>
      </c>
      <c r="G22" s="449">
        <f t="shared" si="0"/>
        <v>3</v>
      </c>
      <c r="H22" s="354">
        <v>0</v>
      </c>
      <c r="I22" s="354">
        <v>3</v>
      </c>
      <c r="J22" s="354">
        <v>0</v>
      </c>
      <c r="K22" s="448">
        <v>0</v>
      </c>
      <c r="L22" s="354">
        <f t="shared" si="1"/>
        <v>3</v>
      </c>
      <c r="M22" s="354">
        <f t="shared" si="2"/>
        <v>0</v>
      </c>
      <c r="N22" s="354"/>
    </row>
    <row r="23" spans="1:14" s="372" customFormat="1" ht="18">
      <c r="A23" s="354">
        <v>15</v>
      </c>
      <c r="B23" s="443" t="s">
        <v>883</v>
      </c>
      <c r="C23" s="354">
        <v>0</v>
      </c>
      <c r="D23" s="354">
        <v>11</v>
      </c>
      <c r="E23" s="354">
        <v>0</v>
      </c>
      <c r="F23" s="448">
        <v>0</v>
      </c>
      <c r="G23" s="449">
        <f t="shared" si="0"/>
        <v>11</v>
      </c>
      <c r="H23" s="354">
        <v>0</v>
      </c>
      <c r="I23" s="354">
        <v>11</v>
      </c>
      <c r="J23" s="354">
        <v>0</v>
      </c>
      <c r="K23" s="448">
        <v>0</v>
      </c>
      <c r="L23" s="354">
        <f t="shared" si="1"/>
        <v>11</v>
      </c>
      <c r="M23" s="354">
        <f t="shared" si="2"/>
        <v>0</v>
      </c>
      <c r="N23" s="354"/>
    </row>
    <row r="24" spans="1:14" s="372" customFormat="1" ht="18">
      <c r="A24" s="354">
        <v>16</v>
      </c>
      <c r="B24" s="443" t="s">
        <v>884</v>
      </c>
      <c r="C24" s="354">
        <v>0</v>
      </c>
      <c r="D24" s="354">
        <v>2</v>
      </c>
      <c r="E24" s="354">
        <v>0</v>
      </c>
      <c r="F24" s="448">
        <v>0</v>
      </c>
      <c r="G24" s="449">
        <f t="shared" si="0"/>
        <v>2</v>
      </c>
      <c r="H24" s="354">
        <v>0</v>
      </c>
      <c r="I24" s="354">
        <v>2</v>
      </c>
      <c r="J24" s="354">
        <v>0</v>
      </c>
      <c r="K24" s="448">
        <v>0</v>
      </c>
      <c r="L24" s="354">
        <f t="shared" si="1"/>
        <v>2</v>
      </c>
      <c r="M24" s="354">
        <f t="shared" si="2"/>
        <v>0</v>
      </c>
      <c r="N24" s="354"/>
    </row>
    <row r="25" spans="1:14" s="372" customFormat="1" ht="18">
      <c r="A25" s="354">
        <v>17</v>
      </c>
      <c r="B25" s="443" t="s">
        <v>885</v>
      </c>
      <c r="C25" s="354">
        <v>0</v>
      </c>
      <c r="D25" s="354">
        <v>5</v>
      </c>
      <c r="E25" s="354">
        <v>0</v>
      </c>
      <c r="F25" s="448">
        <v>0</v>
      </c>
      <c r="G25" s="449">
        <f t="shared" si="0"/>
        <v>5</v>
      </c>
      <c r="H25" s="354">
        <v>0</v>
      </c>
      <c r="I25" s="354">
        <v>5</v>
      </c>
      <c r="J25" s="354">
        <v>0</v>
      </c>
      <c r="K25" s="448">
        <v>0</v>
      </c>
      <c r="L25" s="354">
        <f t="shared" si="1"/>
        <v>5</v>
      </c>
      <c r="M25" s="354">
        <f t="shared" si="2"/>
        <v>0</v>
      </c>
      <c r="N25" s="354"/>
    </row>
    <row r="26" spans="1:14" s="372" customFormat="1" ht="18">
      <c r="A26" s="354">
        <v>18</v>
      </c>
      <c r="B26" s="443" t="s">
        <v>888</v>
      </c>
      <c r="C26" s="354">
        <v>5</v>
      </c>
      <c r="D26" s="354">
        <v>27</v>
      </c>
      <c r="E26" s="354">
        <v>0</v>
      </c>
      <c r="F26" s="448">
        <v>0</v>
      </c>
      <c r="G26" s="449">
        <f t="shared" si="0"/>
        <v>32</v>
      </c>
      <c r="H26" s="354">
        <v>5</v>
      </c>
      <c r="I26" s="354">
        <v>27</v>
      </c>
      <c r="J26" s="354">
        <v>0</v>
      </c>
      <c r="K26" s="448">
        <v>0</v>
      </c>
      <c r="L26" s="354">
        <f t="shared" si="1"/>
        <v>32</v>
      </c>
      <c r="M26" s="354">
        <f t="shared" si="2"/>
        <v>0</v>
      </c>
      <c r="N26" s="354"/>
    </row>
    <row r="27" spans="1:14" s="372" customFormat="1" ht="18">
      <c r="A27" s="354">
        <v>19</v>
      </c>
      <c r="B27" s="443" t="s">
        <v>886</v>
      </c>
      <c r="C27" s="354">
        <v>2</v>
      </c>
      <c r="D27" s="354">
        <v>9</v>
      </c>
      <c r="E27" s="354">
        <v>0</v>
      </c>
      <c r="F27" s="448">
        <v>0</v>
      </c>
      <c r="G27" s="449">
        <f t="shared" si="0"/>
        <v>11</v>
      </c>
      <c r="H27" s="354">
        <v>2</v>
      </c>
      <c r="I27" s="354">
        <v>9</v>
      </c>
      <c r="J27" s="354">
        <v>0</v>
      </c>
      <c r="K27" s="448">
        <v>0</v>
      </c>
      <c r="L27" s="354">
        <f t="shared" si="1"/>
        <v>11</v>
      </c>
      <c r="M27" s="354">
        <f t="shared" si="2"/>
        <v>0</v>
      </c>
      <c r="N27" s="354"/>
    </row>
    <row r="28" spans="1:14" s="372" customFormat="1" ht="18">
      <c r="A28" s="354">
        <v>20</v>
      </c>
      <c r="B28" s="443" t="s">
        <v>887</v>
      </c>
      <c r="C28" s="354">
        <v>1</v>
      </c>
      <c r="D28" s="354">
        <v>17</v>
      </c>
      <c r="E28" s="354">
        <v>0</v>
      </c>
      <c r="F28" s="448">
        <v>0</v>
      </c>
      <c r="G28" s="449">
        <f t="shared" si="0"/>
        <v>18</v>
      </c>
      <c r="H28" s="354">
        <v>1</v>
      </c>
      <c r="I28" s="354">
        <v>17</v>
      </c>
      <c r="J28" s="354">
        <v>0</v>
      </c>
      <c r="K28" s="448">
        <v>0</v>
      </c>
      <c r="L28" s="354">
        <f t="shared" si="1"/>
        <v>18</v>
      </c>
      <c r="M28" s="354">
        <f t="shared" si="2"/>
        <v>0</v>
      </c>
      <c r="N28" s="354"/>
    </row>
    <row r="29" spans="1:14" s="372" customFormat="1" ht="18">
      <c r="A29" s="354">
        <v>21</v>
      </c>
      <c r="B29" s="443" t="s">
        <v>889</v>
      </c>
      <c r="C29" s="354">
        <v>1</v>
      </c>
      <c r="D29" s="354">
        <v>10</v>
      </c>
      <c r="E29" s="354">
        <v>0</v>
      </c>
      <c r="F29" s="448">
        <v>0</v>
      </c>
      <c r="G29" s="449">
        <f t="shared" si="0"/>
        <v>11</v>
      </c>
      <c r="H29" s="354">
        <v>1</v>
      </c>
      <c r="I29" s="354">
        <v>10</v>
      </c>
      <c r="J29" s="354">
        <v>0</v>
      </c>
      <c r="K29" s="448">
        <v>0</v>
      </c>
      <c r="L29" s="354">
        <f t="shared" si="1"/>
        <v>11</v>
      </c>
      <c r="M29" s="354">
        <f t="shared" si="2"/>
        <v>0</v>
      </c>
      <c r="N29" s="354"/>
    </row>
    <row r="30" spans="1:14" s="372" customFormat="1" ht="18">
      <c r="A30" s="354">
        <v>22</v>
      </c>
      <c r="B30" s="443" t="s">
        <v>890</v>
      </c>
      <c r="C30" s="354">
        <v>1</v>
      </c>
      <c r="D30" s="354">
        <v>5</v>
      </c>
      <c r="E30" s="354">
        <v>0</v>
      </c>
      <c r="F30" s="448">
        <v>0</v>
      </c>
      <c r="G30" s="449">
        <f t="shared" si="0"/>
        <v>6</v>
      </c>
      <c r="H30" s="354">
        <v>1</v>
      </c>
      <c r="I30" s="354">
        <v>5</v>
      </c>
      <c r="J30" s="354">
        <v>0</v>
      </c>
      <c r="K30" s="448">
        <v>0</v>
      </c>
      <c r="L30" s="354">
        <f t="shared" si="1"/>
        <v>6</v>
      </c>
      <c r="M30" s="354">
        <f t="shared" si="2"/>
        <v>0</v>
      </c>
      <c r="N30" s="354"/>
    </row>
    <row r="31" spans="1:14" s="372" customFormat="1" ht="18">
      <c r="A31" s="353" t="s">
        <v>15</v>
      </c>
      <c r="B31" s="443"/>
      <c r="C31" s="354">
        <f>SUM(C9:C30)</f>
        <v>31</v>
      </c>
      <c r="D31" s="354">
        <f t="shared" ref="D31:M31" si="3">SUM(D9:D30)</f>
        <v>272</v>
      </c>
      <c r="E31" s="354">
        <f t="shared" si="3"/>
        <v>0</v>
      </c>
      <c r="F31" s="354">
        <f t="shared" si="3"/>
        <v>0</v>
      </c>
      <c r="G31" s="354">
        <f t="shared" si="3"/>
        <v>303</v>
      </c>
      <c r="H31" s="354">
        <f t="shared" si="3"/>
        <v>31</v>
      </c>
      <c r="I31" s="354">
        <f t="shared" si="3"/>
        <v>272</v>
      </c>
      <c r="J31" s="354">
        <f t="shared" si="3"/>
        <v>0</v>
      </c>
      <c r="K31" s="354">
        <f t="shared" si="3"/>
        <v>0</v>
      </c>
      <c r="L31" s="354">
        <f t="shared" si="3"/>
        <v>303</v>
      </c>
      <c r="M31" s="354">
        <f t="shared" si="3"/>
        <v>0</v>
      </c>
      <c r="N31" s="354"/>
    </row>
    <row r="32" spans="1:14"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6"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6" ht="20.25" customHeight="1">
      <c r="A34" s="267" t="s">
        <v>1024</v>
      </c>
      <c r="B34" s="11"/>
      <c r="C34" s="11"/>
      <c r="D34" s="11"/>
      <c r="E34" s="11"/>
      <c r="F34" s="11"/>
      <c r="G34" s="11"/>
      <c r="H34" s="11"/>
      <c r="J34" s="841" t="s">
        <v>848</v>
      </c>
      <c r="K34" s="841"/>
      <c r="L34" s="841"/>
      <c r="M34" s="841"/>
      <c r="N34" s="841"/>
      <c r="O34" s="274"/>
      <c r="P34" s="274"/>
    </row>
    <row r="35" spans="1:16" ht="15.7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841" t="s">
        <v>849</v>
      </c>
      <c r="K35" s="841"/>
      <c r="L35" s="841"/>
      <c r="M35" s="841"/>
      <c r="N35" s="841"/>
      <c r="O35" s="274"/>
      <c r="P35" s="274"/>
    </row>
    <row r="36" spans="1:16" ht="15.75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6">
      <c r="L37" s="863"/>
      <c r="M37" s="863"/>
      <c r="N37" s="863"/>
    </row>
    <row r="38" spans="1:16">
      <c r="A38" s="862"/>
      <c r="B38" s="862"/>
      <c r="C38" s="862"/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</row>
  </sheetData>
  <mergeCells count="17">
    <mergeCell ref="A38:N38"/>
    <mergeCell ref="M6:M7"/>
    <mergeCell ref="N6:N7"/>
    <mergeCell ref="L37:N37"/>
    <mergeCell ref="A6:A7"/>
    <mergeCell ref="B6:B7"/>
    <mergeCell ref="C6:G6"/>
    <mergeCell ref="H6:L6"/>
    <mergeCell ref="J34:N34"/>
    <mergeCell ref="J35:N35"/>
    <mergeCell ref="D1:J1"/>
    <mergeCell ref="A2:N2"/>
    <mergeCell ref="A3:N3"/>
    <mergeCell ref="A4:N4"/>
    <mergeCell ref="L5:N5"/>
    <mergeCell ref="A5:C5"/>
    <mergeCell ref="L1:N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3"/>
  <sheetViews>
    <sheetView view="pageBreakPreview" topLeftCell="A22" zoomScale="80" zoomScaleSheetLayoutView="80" workbookViewId="0">
      <selection activeCell="O27" sqref="O27"/>
    </sheetView>
  </sheetViews>
  <sheetFormatPr defaultRowHeight="12.75"/>
  <cols>
    <col min="2" max="2" width="21.28515625" bestFit="1" customWidth="1"/>
    <col min="3" max="14" width="13.5703125" customWidth="1"/>
  </cols>
  <sheetData>
    <row r="1" spans="1:19" ht="19.5" customHeight="1">
      <c r="D1" s="738"/>
      <c r="E1" s="738"/>
      <c r="F1" s="738"/>
      <c r="G1" s="738"/>
      <c r="H1" s="738"/>
      <c r="I1" s="738"/>
      <c r="J1" s="738"/>
      <c r="M1" s="739" t="s">
        <v>241</v>
      </c>
      <c r="N1" s="739"/>
    </row>
    <row r="2" spans="1:19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</row>
    <row r="3" spans="1:19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</row>
    <row r="4" spans="1:19" ht="11.25" customHeight="1"/>
    <row r="5" spans="1:19" ht="18">
      <c r="A5" s="749" t="s">
        <v>772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7" spans="1:19" ht="15.75">
      <c r="A7" s="840" t="s">
        <v>850</v>
      </c>
      <c r="B7" s="840"/>
      <c r="C7" s="840"/>
      <c r="L7" s="856" t="s">
        <v>1015</v>
      </c>
      <c r="M7" s="856"/>
      <c r="N7" s="856"/>
      <c r="O7" s="94"/>
    </row>
    <row r="8" spans="1:19" s="372" customFormat="1" ht="15.75" customHeight="1">
      <c r="A8" s="857" t="s">
        <v>2</v>
      </c>
      <c r="B8" s="857" t="s">
        <v>3</v>
      </c>
      <c r="C8" s="746" t="s">
        <v>4</v>
      </c>
      <c r="D8" s="746"/>
      <c r="E8" s="746"/>
      <c r="F8" s="755"/>
      <c r="G8" s="855"/>
      <c r="H8" s="785" t="s">
        <v>96</v>
      </c>
      <c r="I8" s="785"/>
      <c r="J8" s="785"/>
      <c r="K8" s="785"/>
      <c r="L8" s="785"/>
      <c r="M8" s="857" t="s">
        <v>126</v>
      </c>
      <c r="N8" s="742" t="s">
        <v>127</v>
      </c>
    </row>
    <row r="9" spans="1:19" s="372" customFormat="1" ht="72">
      <c r="A9" s="858"/>
      <c r="B9" s="858"/>
      <c r="C9" s="348" t="s">
        <v>894</v>
      </c>
      <c r="D9" s="348" t="s">
        <v>6</v>
      </c>
      <c r="E9" s="348" t="s">
        <v>335</v>
      </c>
      <c r="F9" s="446" t="s">
        <v>94</v>
      </c>
      <c r="G9" s="447" t="s">
        <v>336</v>
      </c>
      <c r="H9" s="348" t="s">
        <v>5</v>
      </c>
      <c r="I9" s="348" t="s">
        <v>6</v>
      </c>
      <c r="J9" s="348" t="s">
        <v>335</v>
      </c>
      <c r="K9" s="446" t="s">
        <v>94</v>
      </c>
      <c r="L9" s="446" t="s">
        <v>337</v>
      </c>
      <c r="M9" s="858"/>
      <c r="N9" s="742"/>
      <c r="R9" s="370"/>
      <c r="S9" s="370"/>
    </row>
    <row r="10" spans="1:19" s="280" customFormat="1" ht="18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8">
        <v>14</v>
      </c>
    </row>
    <row r="11" spans="1:19" s="372" customFormat="1" ht="18">
      <c r="A11" s="354">
        <v>1</v>
      </c>
      <c r="B11" s="443" t="s">
        <v>869</v>
      </c>
      <c r="C11" s="354">
        <v>419</v>
      </c>
      <c r="D11" s="354">
        <v>12</v>
      </c>
      <c r="E11" s="354">
        <v>0</v>
      </c>
      <c r="F11" s="448">
        <v>0</v>
      </c>
      <c r="G11" s="449">
        <f>SUM(C11:F11)</f>
        <v>431</v>
      </c>
      <c r="H11" s="354">
        <v>419</v>
      </c>
      <c r="I11" s="354">
        <v>12</v>
      </c>
      <c r="J11" s="354">
        <v>0</v>
      </c>
      <c r="K11" s="448">
        <v>0</v>
      </c>
      <c r="L11" s="354">
        <f>SUM(H11:K11)</f>
        <v>431</v>
      </c>
      <c r="M11" s="354">
        <f>G11-L11</f>
        <v>0</v>
      </c>
      <c r="N11" s="354"/>
    </row>
    <row r="12" spans="1:19" s="372" customFormat="1" ht="18">
      <c r="A12" s="354">
        <v>2</v>
      </c>
      <c r="B12" s="443" t="s">
        <v>870</v>
      </c>
      <c r="C12" s="354">
        <v>115</v>
      </c>
      <c r="D12" s="354">
        <v>1</v>
      </c>
      <c r="E12" s="354">
        <v>0</v>
      </c>
      <c r="F12" s="448">
        <v>0</v>
      </c>
      <c r="G12" s="449">
        <f t="shared" ref="G12:G32" si="0">SUM(C12:F12)</f>
        <v>116</v>
      </c>
      <c r="H12" s="354">
        <v>115</v>
      </c>
      <c r="I12" s="354">
        <v>1</v>
      </c>
      <c r="J12" s="354">
        <v>0</v>
      </c>
      <c r="K12" s="448">
        <v>0</v>
      </c>
      <c r="L12" s="354">
        <f t="shared" ref="L12:L32" si="1">SUM(H12:K12)</f>
        <v>116</v>
      </c>
      <c r="M12" s="354">
        <f t="shared" ref="M12:M32" si="2">G12-L12</f>
        <v>0</v>
      </c>
      <c r="N12" s="354"/>
    </row>
    <row r="13" spans="1:19" s="372" customFormat="1" ht="18">
      <c r="A13" s="354">
        <v>3</v>
      </c>
      <c r="B13" s="443" t="s">
        <v>871</v>
      </c>
      <c r="C13" s="354">
        <v>274</v>
      </c>
      <c r="D13" s="354">
        <v>0</v>
      </c>
      <c r="E13" s="354">
        <v>0</v>
      </c>
      <c r="F13" s="448">
        <v>0</v>
      </c>
      <c r="G13" s="449">
        <f t="shared" si="0"/>
        <v>274</v>
      </c>
      <c r="H13" s="354">
        <v>274</v>
      </c>
      <c r="I13" s="354">
        <v>0</v>
      </c>
      <c r="J13" s="354">
        <v>0</v>
      </c>
      <c r="K13" s="448">
        <v>0</v>
      </c>
      <c r="L13" s="354">
        <f t="shared" si="1"/>
        <v>274</v>
      </c>
      <c r="M13" s="354">
        <f t="shared" si="2"/>
        <v>0</v>
      </c>
      <c r="N13" s="354"/>
    </row>
    <row r="14" spans="1:19" s="372" customFormat="1" ht="18">
      <c r="A14" s="354">
        <v>4</v>
      </c>
      <c r="B14" s="443" t="s">
        <v>872</v>
      </c>
      <c r="C14" s="354">
        <v>156</v>
      </c>
      <c r="D14" s="354">
        <v>0</v>
      </c>
      <c r="E14" s="354">
        <v>0</v>
      </c>
      <c r="F14" s="448">
        <v>0</v>
      </c>
      <c r="G14" s="449">
        <f t="shared" si="0"/>
        <v>156</v>
      </c>
      <c r="H14" s="354">
        <v>156</v>
      </c>
      <c r="I14" s="354">
        <v>0</v>
      </c>
      <c r="J14" s="354">
        <v>0</v>
      </c>
      <c r="K14" s="448">
        <v>0</v>
      </c>
      <c r="L14" s="354">
        <f t="shared" si="1"/>
        <v>156</v>
      </c>
      <c r="M14" s="354">
        <f t="shared" si="2"/>
        <v>0</v>
      </c>
      <c r="N14" s="354"/>
    </row>
    <row r="15" spans="1:19" s="372" customFormat="1" ht="18">
      <c r="A15" s="354">
        <v>5</v>
      </c>
      <c r="B15" s="443" t="s">
        <v>873</v>
      </c>
      <c r="C15" s="354">
        <v>218</v>
      </c>
      <c r="D15" s="354">
        <v>3</v>
      </c>
      <c r="E15" s="354">
        <v>0</v>
      </c>
      <c r="F15" s="448">
        <v>0</v>
      </c>
      <c r="G15" s="449">
        <f t="shared" si="0"/>
        <v>221</v>
      </c>
      <c r="H15" s="354">
        <v>218</v>
      </c>
      <c r="I15" s="354">
        <v>3</v>
      </c>
      <c r="J15" s="354">
        <v>0</v>
      </c>
      <c r="K15" s="448">
        <v>0</v>
      </c>
      <c r="L15" s="354">
        <f t="shared" si="1"/>
        <v>221</v>
      </c>
      <c r="M15" s="354">
        <f t="shared" si="2"/>
        <v>0</v>
      </c>
      <c r="N15" s="354"/>
    </row>
    <row r="16" spans="1:19" s="372" customFormat="1" ht="18">
      <c r="A16" s="354">
        <v>6</v>
      </c>
      <c r="B16" s="443" t="s">
        <v>874</v>
      </c>
      <c r="C16" s="354">
        <v>229</v>
      </c>
      <c r="D16" s="354">
        <v>2</v>
      </c>
      <c r="E16" s="354">
        <v>0</v>
      </c>
      <c r="F16" s="448">
        <v>0</v>
      </c>
      <c r="G16" s="449">
        <f t="shared" si="0"/>
        <v>231</v>
      </c>
      <c r="H16" s="354">
        <v>229</v>
      </c>
      <c r="I16" s="354">
        <v>2</v>
      </c>
      <c r="J16" s="354">
        <v>0</v>
      </c>
      <c r="K16" s="448">
        <v>0</v>
      </c>
      <c r="L16" s="354">
        <f t="shared" si="1"/>
        <v>231</v>
      </c>
      <c r="M16" s="354">
        <f t="shared" si="2"/>
        <v>0</v>
      </c>
      <c r="N16" s="354"/>
    </row>
    <row r="17" spans="1:14" s="372" customFormat="1" ht="18">
      <c r="A17" s="354">
        <v>7</v>
      </c>
      <c r="B17" s="443" t="s">
        <v>875</v>
      </c>
      <c r="C17" s="354">
        <v>223</v>
      </c>
      <c r="D17" s="354">
        <v>0</v>
      </c>
      <c r="E17" s="354">
        <v>0</v>
      </c>
      <c r="F17" s="448">
        <v>0</v>
      </c>
      <c r="G17" s="449">
        <f t="shared" si="0"/>
        <v>223</v>
      </c>
      <c r="H17" s="354">
        <v>223</v>
      </c>
      <c r="I17" s="354">
        <v>0</v>
      </c>
      <c r="J17" s="354">
        <v>0</v>
      </c>
      <c r="K17" s="448">
        <v>0</v>
      </c>
      <c r="L17" s="354">
        <f t="shared" si="1"/>
        <v>223</v>
      </c>
      <c r="M17" s="354">
        <f t="shared" si="2"/>
        <v>0</v>
      </c>
      <c r="N17" s="354"/>
    </row>
    <row r="18" spans="1:14" s="372" customFormat="1" ht="18">
      <c r="A18" s="354">
        <v>8</v>
      </c>
      <c r="B18" s="443" t="s">
        <v>876</v>
      </c>
      <c r="C18" s="354">
        <v>432</v>
      </c>
      <c r="D18" s="354">
        <v>16</v>
      </c>
      <c r="E18" s="354">
        <v>0</v>
      </c>
      <c r="F18" s="448">
        <v>0</v>
      </c>
      <c r="G18" s="449">
        <f t="shared" si="0"/>
        <v>448</v>
      </c>
      <c r="H18" s="354">
        <v>432</v>
      </c>
      <c r="I18" s="354">
        <v>16</v>
      </c>
      <c r="J18" s="354">
        <v>0</v>
      </c>
      <c r="K18" s="448">
        <v>0</v>
      </c>
      <c r="L18" s="354">
        <f t="shared" si="1"/>
        <v>448</v>
      </c>
      <c r="M18" s="354">
        <f t="shared" si="2"/>
        <v>0</v>
      </c>
      <c r="N18" s="354"/>
    </row>
    <row r="19" spans="1:14" s="372" customFormat="1" ht="18">
      <c r="A19" s="354">
        <v>9</v>
      </c>
      <c r="B19" s="443" t="s">
        <v>877</v>
      </c>
      <c r="C19" s="354">
        <v>156</v>
      </c>
      <c r="D19" s="354">
        <v>2</v>
      </c>
      <c r="E19" s="354">
        <v>0</v>
      </c>
      <c r="F19" s="448">
        <v>0</v>
      </c>
      <c r="G19" s="449">
        <f t="shared" si="0"/>
        <v>158</v>
      </c>
      <c r="H19" s="354">
        <v>156</v>
      </c>
      <c r="I19" s="354">
        <v>2</v>
      </c>
      <c r="J19" s="354">
        <v>0</v>
      </c>
      <c r="K19" s="448">
        <v>0</v>
      </c>
      <c r="L19" s="354">
        <f t="shared" si="1"/>
        <v>158</v>
      </c>
      <c r="M19" s="354">
        <f t="shared" si="2"/>
        <v>0</v>
      </c>
      <c r="N19" s="354"/>
    </row>
    <row r="20" spans="1:14" s="372" customFormat="1" ht="18">
      <c r="A20" s="354">
        <v>10</v>
      </c>
      <c r="B20" s="443" t="s">
        <v>878</v>
      </c>
      <c r="C20" s="354">
        <v>489</v>
      </c>
      <c r="D20" s="354">
        <v>19</v>
      </c>
      <c r="E20" s="354">
        <v>0</v>
      </c>
      <c r="F20" s="448">
        <v>0</v>
      </c>
      <c r="G20" s="449">
        <f t="shared" si="0"/>
        <v>508</v>
      </c>
      <c r="H20" s="354">
        <v>489</v>
      </c>
      <c r="I20" s="354">
        <v>19</v>
      </c>
      <c r="J20" s="354">
        <v>0</v>
      </c>
      <c r="K20" s="448">
        <v>0</v>
      </c>
      <c r="L20" s="354">
        <f t="shared" si="1"/>
        <v>508</v>
      </c>
      <c r="M20" s="354">
        <f t="shared" si="2"/>
        <v>0</v>
      </c>
      <c r="N20" s="354"/>
    </row>
    <row r="21" spans="1:14" s="372" customFormat="1" ht="18">
      <c r="A21" s="354">
        <v>11</v>
      </c>
      <c r="B21" s="443" t="s">
        <v>879</v>
      </c>
      <c r="C21" s="354">
        <v>435</v>
      </c>
      <c r="D21" s="354">
        <v>26</v>
      </c>
      <c r="E21" s="354">
        <v>0</v>
      </c>
      <c r="F21" s="448">
        <v>0</v>
      </c>
      <c r="G21" s="449">
        <f t="shared" si="0"/>
        <v>461</v>
      </c>
      <c r="H21" s="354">
        <v>435</v>
      </c>
      <c r="I21" s="354">
        <v>26</v>
      </c>
      <c r="J21" s="354">
        <v>0</v>
      </c>
      <c r="K21" s="448">
        <v>0</v>
      </c>
      <c r="L21" s="354">
        <f t="shared" si="1"/>
        <v>461</v>
      </c>
      <c r="M21" s="354">
        <f t="shared" si="2"/>
        <v>0</v>
      </c>
      <c r="N21" s="354"/>
    </row>
    <row r="22" spans="1:14" s="372" customFormat="1" ht="18">
      <c r="A22" s="354">
        <v>12</v>
      </c>
      <c r="B22" s="443" t="s">
        <v>880</v>
      </c>
      <c r="C22" s="354">
        <v>255</v>
      </c>
      <c r="D22" s="354">
        <v>3</v>
      </c>
      <c r="E22" s="354">
        <v>0</v>
      </c>
      <c r="F22" s="448">
        <v>0</v>
      </c>
      <c r="G22" s="449">
        <f t="shared" si="0"/>
        <v>258</v>
      </c>
      <c r="H22" s="354">
        <v>255</v>
      </c>
      <c r="I22" s="354">
        <v>3</v>
      </c>
      <c r="J22" s="354">
        <v>0</v>
      </c>
      <c r="K22" s="448">
        <v>0</v>
      </c>
      <c r="L22" s="354">
        <f t="shared" si="1"/>
        <v>258</v>
      </c>
      <c r="M22" s="354">
        <f t="shared" si="2"/>
        <v>0</v>
      </c>
      <c r="N22" s="354"/>
    </row>
    <row r="23" spans="1:14" s="372" customFormat="1" ht="18">
      <c r="A23" s="354">
        <v>13</v>
      </c>
      <c r="B23" s="443" t="s">
        <v>881</v>
      </c>
      <c r="C23" s="354">
        <v>528</v>
      </c>
      <c r="D23" s="354">
        <v>19</v>
      </c>
      <c r="E23" s="354">
        <v>0</v>
      </c>
      <c r="F23" s="448">
        <v>0</v>
      </c>
      <c r="G23" s="449">
        <f t="shared" si="0"/>
        <v>547</v>
      </c>
      <c r="H23" s="354">
        <v>528</v>
      </c>
      <c r="I23" s="354">
        <v>19</v>
      </c>
      <c r="J23" s="354">
        <v>0</v>
      </c>
      <c r="K23" s="448">
        <v>0</v>
      </c>
      <c r="L23" s="354">
        <f t="shared" si="1"/>
        <v>547</v>
      </c>
      <c r="M23" s="354">
        <f t="shared" si="2"/>
        <v>0</v>
      </c>
      <c r="N23" s="354"/>
    </row>
    <row r="24" spans="1:14" s="372" customFormat="1" ht="18">
      <c r="A24" s="354">
        <v>14</v>
      </c>
      <c r="B24" s="443" t="s">
        <v>882</v>
      </c>
      <c r="C24" s="354">
        <v>195</v>
      </c>
      <c r="D24" s="354">
        <v>0</v>
      </c>
      <c r="E24" s="354">
        <v>0</v>
      </c>
      <c r="F24" s="448">
        <v>0</v>
      </c>
      <c r="G24" s="449">
        <f t="shared" si="0"/>
        <v>195</v>
      </c>
      <c r="H24" s="354">
        <v>195</v>
      </c>
      <c r="I24" s="354">
        <v>0</v>
      </c>
      <c r="J24" s="354">
        <v>0</v>
      </c>
      <c r="K24" s="448">
        <v>0</v>
      </c>
      <c r="L24" s="354">
        <f t="shared" si="1"/>
        <v>195</v>
      </c>
      <c r="M24" s="354">
        <f t="shared" si="2"/>
        <v>0</v>
      </c>
      <c r="N24" s="354"/>
    </row>
    <row r="25" spans="1:14" s="372" customFormat="1" ht="18">
      <c r="A25" s="354">
        <v>15</v>
      </c>
      <c r="B25" s="443" t="s">
        <v>883</v>
      </c>
      <c r="C25" s="354">
        <v>239</v>
      </c>
      <c r="D25" s="354">
        <v>0</v>
      </c>
      <c r="E25" s="354">
        <v>0</v>
      </c>
      <c r="F25" s="448">
        <v>0</v>
      </c>
      <c r="G25" s="449">
        <f t="shared" si="0"/>
        <v>239</v>
      </c>
      <c r="H25" s="354">
        <v>239</v>
      </c>
      <c r="I25" s="354">
        <v>0</v>
      </c>
      <c r="J25" s="354">
        <v>0</v>
      </c>
      <c r="K25" s="448">
        <v>0</v>
      </c>
      <c r="L25" s="354">
        <f t="shared" si="1"/>
        <v>239</v>
      </c>
      <c r="M25" s="354">
        <f t="shared" si="2"/>
        <v>0</v>
      </c>
      <c r="N25" s="354"/>
    </row>
    <row r="26" spans="1:14" s="372" customFormat="1" ht="18">
      <c r="A26" s="354">
        <v>16</v>
      </c>
      <c r="B26" s="443" t="s">
        <v>884</v>
      </c>
      <c r="C26" s="354">
        <v>221</v>
      </c>
      <c r="D26" s="354">
        <v>1</v>
      </c>
      <c r="E26" s="354">
        <v>0</v>
      </c>
      <c r="F26" s="448">
        <v>0</v>
      </c>
      <c r="G26" s="449">
        <f t="shared" si="0"/>
        <v>222</v>
      </c>
      <c r="H26" s="354">
        <v>221</v>
      </c>
      <c r="I26" s="354">
        <v>1</v>
      </c>
      <c r="J26" s="354">
        <v>0</v>
      </c>
      <c r="K26" s="448">
        <v>0</v>
      </c>
      <c r="L26" s="354">
        <f t="shared" si="1"/>
        <v>222</v>
      </c>
      <c r="M26" s="354">
        <f t="shared" si="2"/>
        <v>0</v>
      </c>
      <c r="N26" s="354"/>
    </row>
    <row r="27" spans="1:14" s="372" customFormat="1" ht="18">
      <c r="A27" s="354">
        <v>17</v>
      </c>
      <c r="B27" s="443" t="s">
        <v>885</v>
      </c>
      <c r="C27" s="354">
        <v>211</v>
      </c>
      <c r="D27" s="354">
        <v>11</v>
      </c>
      <c r="E27" s="354">
        <v>0</v>
      </c>
      <c r="F27" s="448">
        <v>0</v>
      </c>
      <c r="G27" s="449">
        <f t="shared" si="0"/>
        <v>222</v>
      </c>
      <c r="H27" s="354">
        <v>211</v>
      </c>
      <c r="I27" s="354">
        <v>11</v>
      </c>
      <c r="J27" s="354">
        <v>0</v>
      </c>
      <c r="K27" s="448">
        <v>0</v>
      </c>
      <c r="L27" s="354">
        <f t="shared" si="1"/>
        <v>222</v>
      </c>
      <c r="M27" s="354">
        <f t="shared" si="2"/>
        <v>0</v>
      </c>
      <c r="N27" s="354"/>
    </row>
    <row r="28" spans="1:14" s="372" customFormat="1" ht="18">
      <c r="A28" s="354">
        <v>18</v>
      </c>
      <c r="B28" s="443" t="s">
        <v>888</v>
      </c>
      <c r="C28" s="354">
        <v>371</v>
      </c>
      <c r="D28" s="354">
        <v>0</v>
      </c>
      <c r="E28" s="354">
        <v>0</v>
      </c>
      <c r="F28" s="448">
        <v>0</v>
      </c>
      <c r="G28" s="449">
        <f t="shared" si="0"/>
        <v>371</v>
      </c>
      <c r="H28" s="354">
        <v>371</v>
      </c>
      <c r="I28" s="354">
        <v>0</v>
      </c>
      <c r="J28" s="354">
        <v>0</v>
      </c>
      <c r="K28" s="448">
        <v>0</v>
      </c>
      <c r="L28" s="354">
        <f t="shared" si="1"/>
        <v>371</v>
      </c>
      <c r="M28" s="354">
        <f t="shared" si="2"/>
        <v>0</v>
      </c>
      <c r="N28" s="354"/>
    </row>
    <row r="29" spans="1:14" s="372" customFormat="1" ht="18">
      <c r="A29" s="354">
        <v>19</v>
      </c>
      <c r="B29" s="443" t="s">
        <v>886</v>
      </c>
      <c r="C29" s="354">
        <v>270</v>
      </c>
      <c r="D29" s="354">
        <v>8</v>
      </c>
      <c r="E29" s="354">
        <v>0</v>
      </c>
      <c r="F29" s="448">
        <v>0</v>
      </c>
      <c r="G29" s="449">
        <f t="shared" si="0"/>
        <v>278</v>
      </c>
      <c r="H29" s="354">
        <v>270</v>
      </c>
      <c r="I29" s="354">
        <v>8</v>
      </c>
      <c r="J29" s="354">
        <v>0</v>
      </c>
      <c r="K29" s="448">
        <v>0</v>
      </c>
      <c r="L29" s="354">
        <f t="shared" si="1"/>
        <v>278</v>
      </c>
      <c r="M29" s="354">
        <f t="shared" si="2"/>
        <v>0</v>
      </c>
      <c r="N29" s="354"/>
    </row>
    <row r="30" spans="1:14" s="372" customFormat="1" ht="18">
      <c r="A30" s="354">
        <v>20</v>
      </c>
      <c r="B30" s="443" t="s">
        <v>887</v>
      </c>
      <c r="C30" s="354">
        <v>363</v>
      </c>
      <c r="D30" s="354">
        <v>2</v>
      </c>
      <c r="E30" s="354">
        <v>0</v>
      </c>
      <c r="F30" s="448">
        <v>0</v>
      </c>
      <c r="G30" s="449">
        <f t="shared" si="0"/>
        <v>365</v>
      </c>
      <c r="H30" s="354">
        <v>363</v>
      </c>
      <c r="I30" s="354">
        <v>2</v>
      </c>
      <c r="J30" s="354">
        <v>0</v>
      </c>
      <c r="K30" s="448">
        <v>0</v>
      </c>
      <c r="L30" s="354">
        <f t="shared" si="1"/>
        <v>365</v>
      </c>
      <c r="M30" s="354">
        <f t="shared" si="2"/>
        <v>0</v>
      </c>
      <c r="N30" s="354"/>
    </row>
    <row r="31" spans="1:14" s="372" customFormat="1" ht="18">
      <c r="A31" s="354">
        <v>21</v>
      </c>
      <c r="B31" s="443" t="s">
        <v>889</v>
      </c>
      <c r="C31" s="354">
        <v>209</v>
      </c>
      <c r="D31" s="354">
        <v>1</v>
      </c>
      <c r="E31" s="354">
        <v>0</v>
      </c>
      <c r="F31" s="448">
        <v>0</v>
      </c>
      <c r="G31" s="449">
        <f t="shared" si="0"/>
        <v>210</v>
      </c>
      <c r="H31" s="354">
        <v>209</v>
      </c>
      <c r="I31" s="354">
        <v>1</v>
      </c>
      <c r="J31" s="354">
        <v>0</v>
      </c>
      <c r="K31" s="448">
        <v>0</v>
      </c>
      <c r="L31" s="354">
        <f t="shared" si="1"/>
        <v>210</v>
      </c>
      <c r="M31" s="354">
        <f t="shared" si="2"/>
        <v>0</v>
      </c>
      <c r="N31" s="354"/>
    </row>
    <row r="32" spans="1:14" s="372" customFormat="1" ht="18">
      <c r="A32" s="354">
        <v>22</v>
      </c>
      <c r="B32" s="443" t="s">
        <v>890</v>
      </c>
      <c r="C32" s="354">
        <v>267</v>
      </c>
      <c r="D32" s="354">
        <v>5</v>
      </c>
      <c r="E32" s="354">
        <v>0</v>
      </c>
      <c r="F32" s="448">
        <v>0</v>
      </c>
      <c r="G32" s="449">
        <f t="shared" si="0"/>
        <v>272</v>
      </c>
      <c r="H32" s="354">
        <v>267</v>
      </c>
      <c r="I32" s="354">
        <v>5</v>
      </c>
      <c r="J32" s="354">
        <v>0</v>
      </c>
      <c r="K32" s="448">
        <v>0</v>
      </c>
      <c r="L32" s="354">
        <f t="shared" si="1"/>
        <v>272</v>
      </c>
      <c r="M32" s="354">
        <f t="shared" si="2"/>
        <v>0</v>
      </c>
      <c r="N32" s="354"/>
    </row>
    <row r="33" spans="1:15" s="372" customFormat="1" ht="18">
      <c r="A33" s="353" t="s">
        <v>15</v>
      </c>
      <c r="B33" s="443"/>
      <c r="C33" s="354">
        <f>SUM(C11:C32)</f>
        <v>6275</v>
      </c>
      <c r="D33" s="354">
        <f t="shared" ref="D33:M33" si="3">SUM(D11:D32)</f>
        <v>131</v>
      </c>
      <c r="E33" s="354">
        <f t="shared" si="3"/>
        <v>0</v>
      </c>
      <c r="F33" s="354">
        <f t="shared" si="3"/>
        <v>0</v>
      </c>
      <c r="G33" s="354">
        <f t="shared" si="3"/>
        <v>6406</v>
      </c>
      <c r="H33" s="354">
        <f t="shared" si="3"/>
        <v>6275</v>
      </c>
      <c r="I33" s="354">
        <f t="shared" si="3"/>
        <v>131</v>
      </c>
      <c r="J33" s="354">
        <f t="shared" si="3"/>
        <v>0</v>
      </c>
      <c r="K33" s="354">
        <f t="shared" si="3"/>
        <v>0</v>
      </c>
      <c r="L33" s="354">
        <f t="shared" si="3"/>
        <v>6406</v>
      </c>
      <c r="M33" s="354">
        <f t="shared" si="3"/>
        <v>0</v>
      </c>
      <c r="N33" s="354"/>
    </row>
    <row r="34" spans="1: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5">
      <c r="A35" s="8" t="s">
        <v>8</v>
      </c>
    </row>
    <row r="36" spans="1:15">
      <c r="A36" t="s">
        <v>9</v>
      </c>
    </row>
    <row r="37" spans="1:15">
      <c r="A37" t="s">
        <v>10</v>
      </c>
      <c r="J37" s="9" t="s">
        <v>11</v>
      </c>
      <c r="K37" s="9"/>
      <c r="L37" s="9" t="s">
        <v>11</v>
      </c>
    </row>
    <row r="38" spans="1:15">
      <c r="A38" s="309" t="s">
        <v>405</v>
      </c>
      <c r="J38" s="9"/>
      <c r="K38" s="9"/>
      <c r="L38" s="9"/>
    </row>
    <row r="39" spans="1:15">
      <c r="C39" s="309" t="s">
        <v>406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5">
      <c r="C40" s="309"/>
      <c r="E40" s="10"/>
      <c r="F40" s="10"/>
      <c r="G40" s="10"/>
      <c r="H40" s="10"/>
      <c r="I40" s="10"/>
      <c r="J40" s="10"/>
      <c r="K40" s="10"/>
      <c r="L40" s="10"/>
      <c r="M40" s="10"/>
    </row>
    <row r="41" spans="1:15" ht="21.75" customHeight="1">
      <c r="A41" s="267" t="s">
        <v>1024</v>
      </c>
      <c r="B41" s="280"/>
      <c r="C41" s="11"/>
      <c r="D41" s="11"/>
      <c r="E41" s="11"/>
      <c r="F41" s="11"/>
      <c r="G41" s="11"/>
      <c r="J41" s="301"/>
      <c r="K41" s="301"/>
      <c r="L41" s="301"/>
      <c r="M41" s="301"/>
      <c r="N41" s="301"/>
    </row>
    <row r="42" spans="1:15" ht="15.6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841" t="s">
        <v>848</v>
      </c>
      <c r="K42" s="841"/>
      <c r="L42" s="841"/>
      <c r="M42" s="841"/>
      <c r="N42" s="841"/>
    </row>
    <row r="43" spans="1:15" ht="19.5">
      <c r="A43" s="265"/>
      <c r="B43" s="265"/>
      <c r="C43" s="265"/>
      <c r="D43" s="265"/>
      <c r="E43" s="265"/>
      <c r="F43" s="265"/>
      <c r="G43" s="265"/>
      <c r="H43" s="265"/>
      <c r="I43" s="265"/>
      <c r="J43" s="841" t="s">
        <v>849</v>
      </c>
      <c r="K43" s="841"/>
      <c r="L43" s="841"/>
      <c r="M43" s="841"/>
      <c r="N43" s="841"/>
      <c r="O43" s="274"/>
    </row>
  </sheetData>
  <mergeCells count="15">
    <mergeCell ref="J42:N42"/>
    <mergeCell ref="J43:N43"/>
    <mergeCell ref="D1:J1"/>
    <mergeCell ref="A2:N2"/>
    <mergeCell ref="A3:N3"/>
    <mergeCell ref="A5:N5"/>
    <mergeCell ref="L7:N7"/>
    <mergeCell ref="A7:C7"/>
    <mergeCell ref="M1:N1"/>
    <mergeCell ref="N8:N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6"/>
  <sheetViews>
    <sheetView view="pageBreakPreview" topLeftCell="A7" zoomScaleSheetLayoutView="100" workbookViewId="0">
      <selection activeCell="K27" sqref="K27"/>
    </sheetView>
  </sheetViews>
  <sheetFormatPr defaultRowHeight="12.75"/>
  <cols>
    <col min="1" max="1" width="7.140625" style="13" customWidth="1"/>
    <col min="2" max="2" width="21.28515625" style="13" bestFit="1" customWidth="1"/>
    <col min="3" max="3" width="10.28515625" style="308" customWidth="1"/>
    <col min="4" max="4" width="9.28515625" style="308" customWidth="1"/>
    <col min="5" max="6" width="9.140625" style="308"/>
    <col min="7" max="7" width="11.7109375" style="308" customWidth="1"/>
    <col min="8" max="8" width="11" style="308" customWidth="1"/>
    <col min="9" max="9" width="9.7109375" style="308" customWidth="1"/>
    <col min="10" max="10" width="9.5703125" style="308" customWidth="1"/>
    <col min="11" max="11" width="11.7109375" style="308" customWidth="1"/>
    <col min="12" max="12" width="10.7109375" style="308" customWidth="1"/>
    <col min="13" max="13" width="10.5703125" style="308" customWidth="1"/>
    <col min="14" max="14" width="8.7109375" style="308" customWidth="1"/>
    <col min="15" max="15" width="10.85546875" style="308" bestFit="1" customWidth="1"/>
    <col min="16" max="16" width="9.140625" style="308"/>
    <col min="17" max="17" width="11" style="308" customWidth="1"/>
    <col min="18" max="16384" width="9.140625" style="13"/>
  </cols>
  <sheetData>
    <row r="1" spans="1:19" s="309" customFormat="1"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9" customFormat="1" ht="24" customHeight="1">
      <c r="C2" s="304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739" t="s">
        <v>55</v>
      </c>
      <c r="P2" s="739"/>
      <c r="Q2" s="739"/>
    </row>
    <row r="3" spans="1:19" customFormat="1" ht="15">
      <c r="A3" s="860" t="s">
        <v>0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305"/>
      <c r="N3" s="305"/>
      <c r="O3" s="305"/>
      <c r="P3" s="305"/>
      <c r="Q3" s="304"/>
    </row>
    <row r="4" spans="1:19" customFormat="1" ht="20.25">
      <c r="A4" s="748" t="s">
        <v>717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297"/>
      <c r="N4" s="297"/>
      <c r="O4" s="297"/>
      <c r="P4" s="297"/>
      <c r="Q4" s="304"/>
    </row>
    <row r="5" spans="1:19" customFormat="1" ht="15.75" customHeight="1">
      <c r="A5" s="864" t="s">
        <v>773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308"/>
      <c r="Q5" s="304"/>
    </row>
    <row r="7" spans="1:19" ht="17.45" customHeight="1">
      <c r="A7" s="840" t="s">
        <v>850</v>
      </c>
      <c r="B7" s="840"/>
      <c r="C7" s="840"/>
      <c r="N7" s="852" t="s">
        <v>1015</v>
      </c>
      <c r="O7" s="852"/>
      <c r="P7" s="852"/>
      <c r="Q7" s="852"/>
    </row>
    <row r="8" spans="1:19" s="251" customFormat="1" ht="17.45" customHeight="1">
      <c r="A8" s="252"/>
      <c r="B8" s="252"/>
      <c r="C8" s="296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18"/>
      <c r="O8" s="318"/>
      <c r="P8" s="318"/>
      <c r="Q8" s="318"/>
    </row>
    <row r="9" spans="1:19" ht="24" customHeight="1">
      <c r="A9" s="865" t="s">
        <v>2</v>
      </c>
      <c r="B9" s="865" t="s">
        <v>3</v>
      </c>
      <c r="C9" s="866" t="s">
        <v>736</v>
      </c>
      <c r="D9" s="866"/>
      <c r="E9" s="866"/>
      <c r="F9" s="866"/>
      <c r="G9" s="866"/>
      <c r="H9" s="867" t="s">
        <v>608</v>
      </c>
      <c r="I9" s="866"/>
      <c r="J9" s="866"/>
      <c r="K9" s="866"/>
      <c r="L9" s="866"/>
      <c r="M9" s="868" t="s">
        <v>104</v>
      </c>
      <c r="N9" s="869"/>
      <c r="O9" s="869"/>
      <c r="P9" s="869"/>
      <c r="Q9" s="870"/>
    </row>
    <row r="10" spans="1:19" s="12" customFormat="1" ht="60" customHeight="1">
      <c r="A10" s="865"/>
      <c r="B10" s="865"/>
      <c r="C10" s="295" t="s">
        <v>202</v>
      </c>
      <c r="D10" s="295" t="s">
        <v>203</v>
      </c>
      <c r="E10" s="295" t="s">
        <v>335</v>
      </c>
      <c r="F10" s="295" t="s">
        <v>209</v>
      </c>
      <c r="G10" s="295" t="s">
        <v>109</v>
      </c>
      <c r="H10" s="293" t="s">
        <v>202</v>
      </c>
      <c r="I10" s="295" t="s">
        <v>203</v>
      </c>
      <c r="J10" s="295" t="s">
        <v>335</v>
      </c>
      <c r="K10" s="292" t="s">
        <v>209</v>
      </c>
      <c r="L10" s="295" t="s">
        <v>338</v>
      </c>
      <c r="M10" s="295" t="s">
        <v>202</v>
      </c>
      <c r="N10" s="295" t="s">
        <v>203</v>
      </c>
      <c r="O10" s="295" t="s">
        <v>335</v>
      </c>
      <c r="P10" s="292" t="s">
        <v>209</v>
      </c>
      <c r="Q10" s="295" t="s">
        <v>111</v>
      </c>
      <c r="R10" s="22"/>
    </row>
    <row r="11" spans="1:19" s="53" customForma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2">
        <v>17</v>
      </c>
    </row>
    <row r="12" spans="1:19">
      <c r="A12" s="15">
        <v>1</v>
      </c>
      <c r="B12" s="16" t="s">
        <v>869</v>
      </c>
      <c r="C12" s="289">
        <v>75045</v>
      </c>
      <c r="D12" s="289">
        <v>6891</v>
      </c>
      <c r="E12" s="289">
        <v>1950</v>
      </c>
      <c r="F12" s="289">
        <v>0</v>
      </c>
      <c r="G12" s="289">
        <f>SUM(C12:F12)</f>
        <v>83886</v>
      </c>
      <c r="H12" s="872">
        <v>72644</v>
      </c>
      <c r="I12" s="873"/>
      <c r="J12" s="289">
        <v>1910</v>
      </c>
      <c r="K12" s="289">
        <v>0</v>
      </c>
      <c r="L12" s="289">
        <f>SUM(H12:K12)</f>
        <v>74554</v>
      </c>
      <c r="M12" s="872">
        <f>17652304+578730</f>
        <v>18231034</v>
      </c>
      <c r="N12" s="873"/>
      <c r="O12" s="289">
        <v>0</v>
      </c>
      <c r="P12" s="289">
        <v>0</v>
      </c>
      <c r="Q12" s="289">
        <f>SUM(M12:P12)</f>
        <v>18231034</v>
      </c>
    </row>
    <row r="13" spans="1:19">
      <c r="A13" s="15">
        <v>2</v>
      </c>
      <c r="B13" s="16" t="s">
        <v>870</v>
      </c>
      <c r="C13" s="289">
        <v>17529</v>
      </c>
      <c r="D13" s="289">
        <v>658</v>
      </c>
      <c r="E13" s="289">
        <v>0</v>
      </c>
      <c r="F13" s="289">
        <v>0</v>
      </c>
      <c r="G13" s="289">
        <f t="shared" ref="G13:G33" si="0">SUM(C13:F13)</f>
        <v>18187</v>
      </c>
      <c r="H13" s="872">
        <v>16605</v>
      </c>
      <c r="I13" s="873"/>
      <c r="J13" s="289">
        <v>0</v>
      </c>
      <c r="K13" s="289">
        <v>0</v>
      </c>
      <c r="L13" s="289">
        <f t="shared" ref="L13:L33" si="1">SUM(H13:K13)</f>
        <v>16605</v>
      </c>
      <c r="M13" s="872">
        <v>4034964</v>
      </c>
      <c r="N13" s="873"/>
      <c r="O13" s="289">
        <v>0</v>
      </c>
      <c r="P13" s="289">
        <v>0</v>
      </c>
      <c r="Q13" s="289">
        <f t="shared" ref="Q13:Q33" si="2">SUM(M13:P13)</f>
        <v>4034964</v>
      </c>
      <c r="S13" s="726"/>
    </row>
    <row r="14" spans="1:19">
      <c r="A14" s="15">
        <v>3</v>
      </c>
      <c r="B14" s="16" t="s">
        <v>871</v>
      </c>
      <c r="C14" s="289">
        <v>45045</v>
      </c>
      <c r="D14" s="289">
        <v>2654</v>
      </c>
      <c r="E14" s="289">
        <v>0</v>
      </c>
      <c r="F14" s="289">
        <v>0</v>
      </c>
      <c r="G14" s="289">
        <f t="shared" si="0"/>
        <v>47699</v>
      </c>
      <c r="H14" s="872">
        <v>42072</v>
      </c>
      <c r="I14" s="873"/>
      <c r="J14" s="289">
        <v>0</v>
      </c>
      <c r="K14" s="289">
        <v>0</v>
      </c>
      <c r="L14" s="289">
        <f t="shared" si="1"/>
        <v>42072</v>
      </c>
      <c r="M14" s="872">
        <v>10223592</v>
      </c>
      <c r="N14" s="873"/>
      <c r="O14" s="289">
        <v>0</v>
      </c>
      <c r="P14" s="289">
        <v>0</v>
      </c>
      <c r="Q14" s="289">
        <f t="shared" si="2"/>
        <v>10223592</v>
      </c>
      <c r="S14" s="726"/>
    </row>
    <row r="15" spans="1:19">
      <c r="A15" s="15">
        <v>4</v>
      </c>
      <c r="B15" s="16" t="s">
        <v>872</v>
      </c>
      <c r="C15" s="289">
        <v>22546</v>
      </c>
      <c r="D15" s="289">
        <v>2106</v>
      </c>
      <c r="E15" s="289">
        <v>0</v>
      </c>
      <c r="F15" s="289">
        <v>0</v>
      </c>
      <c r="G15" s="289">
        <f t="shared" si="0"/>
        <v>24652</v>
      </c>
      <c r="H15" s="872">
        <v>21502</v>
      </c>
      <c r="I15" s="873"/>
      <c r="J15" s="289">
        <v>0</v>
      </c>
      <c r="K15" s="289">
        <v>0</v>
      </c>
      <c r="L15" s="289">
        <f t="shared" si="1"/>
        <v>21502</v>
      </c>
      <c r="M15" s="872">
        <v>5224931.9999999991</v>
      </c>
      <c r="N15" s="873"/>
      <c r="O15" s="289">
        <v>0</v>
      </c>
      <c r="P15" s="289">
        <v>0</v>
      </c>
      <c r="Q15" s="289">
        <f t="shared" si="2"/>
        <v>5224931.9999999991</v>
      </c>
      <c r="S15" s="726"/>
    </row>
    <row r="16" spans="1:19">
      <c r="A16" s="15">
        <v>5</v>
      </c>
      <c r="B16" s="16" t="s">
        <v>873</v>
      </c>
      <c r="C16" s="289">
        <v>17941</v>
      </c>
      <c r="D16" s="289">
        <v>707</v>
      </c>
      <c r="E16" s="289">
        <v>0</v>
      </c>
      <c r="F16" s="289">
        <v>0</v>
      </c>
      <c r="G16" s="289">
        <f t="shared" si="0"/>
        <v>18648</v>
      </c>
      <c r="H16" s="872">
        <v>16713</v>
      </c>
      <c r="I16" s="873"/>
      <c r="J16" s="289">
        <v>0</v>
      </c>
      <c r="K16" s="289">
        <v>0</v>
      </c>
      <c r="L16" s="289">
        <f t="shared" si="1"/>
        <v>16713</v>
      </c>
      <c r="M16" s="872">
        <v>4061208</v>
      </c>
      <c r="N16" s="873"/>
      <c r="O16" s="289">
        <v>0</v>
      </c>
      <c r="P16" s="289">
        <v>0</v>
      </c>
      <c r="Q16" s="289">
        <f t="shared" si="2"/>
        <v>4061208</v>
      </c>
      <c r="S16" s="726"/>
    </row>
    <row r="17" spans="1:19">
      <c r="A17" s="15">
        <v>6</v>
      </c>
      <c r="B17" s="16" t="s">
        <v>874</v>
      </c>
      <c r="C17" s="289">
        <v>48424</v>
      </c>
      <c r="D17" s="289">
        <v>1052</v>
      </c>
      <c r="E17" s="289">
        <v>0</v>
      </c>
      <c r="F17" s="289">
        <v>0</v>
      </c>
      <c r="G17" s="289">
        <f t="shared" si="0"/>
        <v>49476</v>
      </c>
      <c r="H17" s="872">
        <v>44675</v>
      </c>
      <c r="I17" s="873"/>
      <c r="J17" s="289">
        <v>0</v>
      </c>
      <c r="K17" s="289">
        <v>0</v>
      </c>
      <c r="L17" s="289">
        <f t="shared" si="1"/>
        <v>44675</v>
      </c>
      <c r="M17" s="872">
        <v>10856132</v>
      </c>
      <c r="N17" s="873"/>
      <c r="O17" s="289">
        <v>0</v>
      </c>
      <c r="P17" s="289">
        <v>0</v>
      </c>
      <c r="Q17" s="289">
        <f t="shared" si="2"/>
        <v>10856132</v>
      </c>
      <c r="S17" s="726"/>
    </row>
    <row r="18" spans="1:19">
      <c r="A18" s="15">
        <v>7</v>
      </c>
      <c r="B18" s="16" t="s">
        <v>875</v>
      </c>
      <c r="C18" s="289">
        <v>40768</v>
      </c>
      <c r="D18" s="289">
        <v>1992</v>
      </c>
      <c r="E18" s="289">
        <v>0</v>
      </c>
      <c r="F18" s="289">
        <v>0</v>
      </c>
      <c r="G18" s="289">
        <f t="shared" si="0"/>
        <v>42760</v>
      </c>
      <c r="H18" s="872">
        <v>39923</v>
      </c>
      <c r="I18" s="873"/>
      <c r="J18" s="289">
        <v>0</v>
      </c>
      <c r="K18" s="289">
        <v>0</v>
      </c>
      <c r="L18" s="289">
        <f t="shared" si="1"/>
        <v>39923</v>
      </c>
      <c r="M18" s="872">
        <v>9701284</v>
      </c>
      <c r="N18" s="873"/>
      <c r="O18" s="289">
        <v>0</v>
      </c>
      <c r="P18" s="289">
        <v>0</v>
      </c>
      <c r="Q18" s="289">
        <f t="shared" si="2"/>
        <v>9701284</v>
      </c>
      <c r="S18" s="726"/>
    </row>
    <row r="19" spans="1:19">
      <c r="A19" s="15">
        <v>8</v>
      </c>
      <c r="B19" s="16" t="s">
        <v>876</v>
      </c>
      <c r="C19" s="289">
        <v>44963</v>
      </c>
      <c r="D19" s="289">
        <v>2042</v>
      </c>
      <c r="E19" s="289">
        <v>0</v>
      </c>
      <c r="F19" s="289">
        <v>0</v>
      </c>
      <c r="G19" s="289">
        <f t="shared" si="0"/>
        <v>47005</v>
      </c>
      <c r="H19" s="872">
        <v>39404</v>
      </c>
      <c r="I19" s="873"/>
      <c r="J19" s="289">
        <v>0</v>
      </c>
      <c r="K19" s="289">
        <v>0</v>
      </c>
      <c r="L19" s="289">
        <f t="shared" si="1"/>
        <v>39404</v>
      </c>
      <c r="M19" s="872">
        <v>9575204</v>
      </c>
      <c r="N19" s="873"/>
      <c r="O19" s="289">
        <v>0</v>
      </c>
      <c r="P19" s="289">
        <v>0</v>
      </c>
      <c r="Q19" s="289">
        <f t="shared" si="2"/>
        <v>9575204</v>
      </c>
      <c r="S19" s="726"/>
    </row>
    <row r="20" spans="1:19">
      <c r="A20" s="15">
        <v>9</v>
      </c>
      <c r="B20" s="16" t="s">
        <v>877</v>
      </c>
      <c r="C20" s="289">
        <v>13875</v>
      </c>
      <c r="D20" s="289">
        <v>779</v>
      </c>
      <c r="E20" s="289">
        <v>0</v>
      </c>
      <c r="F20" s="289">
        <v>0</v>
      </c>
      <c r="G20" s="289">
        <f t="shared" si="0"/>
        <v>14654</v>
      </c>
      <c r="H20" s="872">
        <v>13642</v>
      </c>
      <c r="I20" s="873"/>
      <c r="J20" s="289">
        <v>0</v>
      </c>
      <c r="K20" s="289">
        <v>0</v>
      </c>
      <c r="L20" s="289">
        <f t="shared" si="1"/>
        <v>13642</v>
      </c>
      <c r="M20" s="872">
        <v>3314984</v>
      </c>
      <c r="N20" s="873"/>
      <c r="O20" s="289">
        <v>0</v>
      </c>
      <c r="P20" s="289">
        <v>0</v>
      </c>
      <c r="Q20" s="289">
        <f t="shared" si="2"/>
        <v>3314984</v>
      </c>
      <c r="S20" s="726"/>
    </row>
    <row r="21" spans="1:19">
      <c r="A21" s="15">
        <v>10</v>
      </c>
      <c r="B21" s="16" t="s">
        <v>878</v>
      </c>
      <c r="C21" s="289">
        <v>46482</v>
      </c>
      <c r="D21" s="289">
        <v>2399</v>
      </c>
      <c r="E21" s="289">
        <v>0</v>
      </c>
      <c r="F21" s="289">
        <v>0</v>
      </c>
      <c r="G21" s="289">
        <f t="shared" si="0"/>
        <v>48881</v>
      </c>
      <c r="H21" s="872">
        <v>44034</v>
      </c>
      <c r="I21" s="873"/>
      <c r="J21" s="289">
        <v>0</v>
      </c>
      <c r="K21" s="289">
        <v>0</v>
      </c>
      <c r="L21" s="289">
        <f t="shared" si="1"/>
        <v>44034</v>
      </c>
      <c r="M21" s="872">
        <v>10700308</v>
      </c>
      <c r="N21" s="873"/>
      <c r="O21" s="289">
        <v>0</v>
      </c>
      <c r="P21" s="289">
        <v>0</v>
      </c>
      <c r="Q21" s="289">
        <f t="shared" si="2"/>
        <v>10700308</v>
      </c>
      <c r="S21" s="726"/>
    </row>
    <row r="22" spans="1:19">
      <c r="A22" s="15">
        <v>11</v>
      </c>
      <c r="B22" s="16" t="s">
        <v>879</v>
      </c>
      <c r="C22" s="289">
        <v>57726</v>
      </c>
      <c r="D22" s="289">
        <v>7316</v>
      </c>
      <c r="E22" s="289">
        <v>1300</v>
      </c>
      <c r="F22" s="289">
        <v>0</v>
      </c>
      <c r="G22" s="289">
        <f t="shared" si="0"/>
        <v>66342</v>
      </c>
      <c r="H22" s="872">
        <v>55544</v>
      </c>
      <c r="I22" s="873"/>
      <c r="J22" s="289">
        <v>1280</v>
      </c>
      <c r="K22" s="289">
        <v>0</v>
      </c>
      <c r="L22" s="289">
        <f t="shared" si="1"/>
        <v>56824</v>
      </c>
      <c r="M22" s="872">
        <f>13497048+387840</f>
        <v>13884888</v>
      </c>
      <c r="N22" s="873"/>
      <c r="O22" s="289">
        <v>0</v>
      </c>
      <c r="P22" s="289">
        <v>0</v>
      </c>
      <c r="Q22" s="289">
        <f t="shared" si="2"/>
        <v>13884888</v>
      </c>
      <c r="S22" s="726"/>
    </row>
    <row r="23" spans="1:19">
      <c r="A23" s="15">
        <v>12</v>
      </c>
      <c r="B23" s="16" t="s">
        <v>880</v>
      </c>
      <c r="C23" s="289">
        <v>24690</v>
      </c>
      <c r="D23" s="289">
        <v>2929</v>
      </c>
      <c r="E23" s="289">
        <v>0</v>
      </c>
      <c r="F23" s="289">
        <v>0</v>
      </c>
      <c r="G23" s="289">
        <f t="shared" si="0"/>
        <v>27619</v>
      </c>
      <c r="H23" s="872">
        <v>23676</v>
      </c>
      <c r="I23" s="873"/>
      <c r="J23" s="289">
        <v>0</v>
      </c>
      <c r="K23" s="289">
        <v>0</v>
      </c>
      <c r="L23" s="289">
        <f t="shared" si="1"/>
        <v>23676</v>
      </c>
      <c r="M23" s="872">
        <v>5753228</v>
      </c>
      <c r="N23" s="873"/>
      <c r="O23" s="289">
        <v>0</v>
      </c>
      <c r="P23" s="289">
        <v>0</v>
      </c>
      <c r="Q23" s="289">
        <f t="shared" si="2"/>
        <v>5753228</v>
      </c>
      <c r="S23" s="726"/>
    </row>
    <row r="24" spans="1:19">
      <c r="A24" s="15">
        <v>13</v>
      </c>
      <c r="B24" s="16" t="s">
        <v>881</v>
      </c>
      <c r="C24" s="289">
        <v>87334</v>
      </c>
      <c r="D24" s="289">
        <v>8710</v>
      </c>
      <c r="E24" s="289">
        <v>1550</v>
      </c>
      <c r="F24" s="289">
        <v>0</v>
      </c>
      <c r="G24" s="289">
        <f t="shared" si="0"/>
        <v>97594</v>
      </c>
      <c r="H24" s="872">
        <v>84795</v>
      </c>
      <c r="I24" s="873"/>
      <c r="J24" s="289">
        <v>1477</v>
      </c>
      <c r="K24" s="289">
        <v>0</v>
      </c>
      <c r="L24" s="289">
        <f t="shared" si="1"/>
        <v>86272</v>
      </c>
      <c r="M24" s="872">
        <f>20605260+447531</f>
        <v>21052791</v>
      </c>
      <c r="N24" s="873"/>
      <c r="O24" s="289">
        <v>0</v>
      </c>
      <c r="P24" s="289">
        <v>0</v>
      </c>
      <c r="Q24" s="289">
        <f t="shared" si="2"/>
        <v>21052791</v>
      </c>
      <c r="S24" s="726"/>
    </row>
    <row r="25" spans="1:19">
      <c r="A25" s="15">
        <v>14</v>
      </c>
      <c r="B25" s="16" t="s">
        <v>882</v>
      </c>
      <c r="C25" s="289">
        <v>28793</v>
      </c>
      <c r="D25" s="289">
        <v>790</v>
      </c>
      <c r="E25" s="289">
        <v>0</v>
      </c>
      <c r="F25" s="289">
        <v>0</v>
      </c>
      <c r="G25" s="289">
        <f t="shared" si="0"/>
        <v>29583</v>
      </c>
      <c r="H25" s="872">
        <v>26422</v>
      </c>
      <c r="I25" s="873"/>
      <c r="J25" s="289">
        <v>0</v>
      </c>
      <c r="K25" s="289">
        <v>0</v>
      </c>
      <c r="L25" s="289">
        <f t="shared" si="1"/>
        <v>26422</v>
      </c>
      <c r="M25" s="872">
        <v>6420468.0000000009</v>
      </c>
      <c r="N25" s="873"/>
      <c r="O25" s="289">
        <v>0</v>
      </c>
      <c r="P25" s="289">
        <v>0</v>
      </c>
      <c r="Q25" s="289">
        <f t="shared" si="2"/>
        <v>6420468.0000000009</v>
      </c>
      <c r="S25" s="726"/>
    </row>
    <row r="26" spans="1:19" s="309" customFormat="1">
      <c r="A26" s="289">
        <v>15</v>
      </c>
      <c r="B26" s="16" t="s">
        <v>883</v>
      </c>
      <c r="C26" s="289">
        <v>34248</v>
      </c>
      <c r="D26" s="289">
        <v>1820</v>
      </c>
      <c r="E26" s="289">
        <v>0</v>
      </c>
      <c r="F26" s="289">
        <v>0</v>
      </c>
      <c r="G26" s="289">
        <f t="shared" si="0"/>
        <v>36068</v>
      </c>
      <c r="H26" s="872">
        <v>32343</v>
      </c>
      <c r="I26" s="873"/>
      <c r="J26" s="289">
        <v>0</v>
      </c>
      <c r="K26" s="289">
        <v>0</v>
      </c>
      <c r="L26" s="289">
        <f t="shared" si="1"/>
        <v>32343</v>
      </c>
      <c r="M26" s="872">
        <v>7859420</v>
      </c>
      <c r="N26" s="873"/>
      <c r="O26" s="289">
        <v>0</v>
      </c>
      <c r="P26" s="289">
        <v>0</v>
      </c>
      <c r="Q26" s="289">
        <f t="shared" si="2"/>
        <v>7859420</v>
      </c>
      <c r="S26" s="726"/>
    </row>
    <row r="27" spans="1:19" s="309" customFormat="1">
      <c r="A27" s="289">
        <v>16</v>
      </c>
      <c r="B27" s="16" t="s">
        <v>884</v>
      </c>
      <c r="C27" s="289">
        <v>35291</v>
      </c>
      <c r="D27" s="289">
        <v>555</v>
      </c>
      <c r="E27" s="289">
        <v>0</v>
      </c>
      <c r="F27" s="289">
        <v>0</v>
      </c>
      <c r="G27" s="289">
        <f t="shared" si="0"/>
        <v>35846</v>
      </c>
      <c r="H27" s="872">
        <v>29985</v>
      </c>
      <c r="I27" s="873"/>
      <c r="J27" s="289">
        <v>0</v>
      </c>
      <c r="K27" s="289">
        <v>0</v>
      </c>
      <c r="L27" s="289">
        <f t="shared" si="1"/>
        <v>29985</v>
      </c>
      <c r="M27" s="872">
        <v>7286436</v>
      </c>
      <c r="N27" s="873"/>
      <c r="O27" s="289">
        <v>0</v>
      </c>
      <c r="P27" s="289">
        <v>0</v>
      </c>
      <c r="Q27" s="289">
        <f t="shared" si="2"/>
        <v>7286436</v>
      </c>
      <c r="S27" s="726"/>
    </row>
    <row r="28" spans="1:19" s="309" customFormat="1">
      <c r="A28" s="289">
        <v>17</v>
      </c>
      <c r="B28" s="16" t="s">
        <v>885</v>
      </c>
      <c r="C28" s="289">
        <v>18352</v>
      </c>
      <c r="D28" s="289">
        <v>391</v>
      </c>
      <c r="E28" s="289">
        <v>0</v>
      </c>
      <c r="F28" s="289">
        <v>0</v>
      </c>
      <c r="G28" s="289">
        <f t="shared" si="0"/>
        <v>18743</v>
      </c>
      <c r="H28" s="872">
        <v>18619</v>
      </c>
      <c r="I28" s="873"/>
      <c r="J28" s="289">
        <v>0</v>
      </c>
      <c r="K28" s="289">
        <v>0</v>
      </c>
      <c r="L28" s="289">
        <f t="shared" si="1"/>
        <v>18619</v>
      </c>
      <c r="M28" s="872">
        <v>4524364</v>
      </c>
      <c r="N28" s="873"/>
      <c r="O28" s="289">
        <v>0</v>
      </c>
      <c r="P28" s="289">
        <v>0</v>
      </c>
      <c r="Q28" s="289">
        <f t="shared" si="2"/>
        <v>4524364</v>
      </c>
      <c r="S28" s="726"/>
    </row>
    <row r="29" spans="1:19" s="309" customFormat="1">
      <c r="A29" s="289">
        <v>18</v>
      </c>
      <c r="B29" s="16" t="s">
        <v>888</v>
      </c>
      <c r="C29" s="289">
        <v>56032</v>
      </c>
      <c r="D29" s="289">
        <v>4829</v>
      </c>
      <c r="E29" s="289">
        <v>0</v>
      </c>
      <c r="F29" s="289">
        <v>0</v>
      </c>
      <c r="G29" s="289">
        <f t="shared" si="0"/>
        <v>60861</v>
      </c>
      <c r="H29" s="872">
        <v>53596</v>
      </c>
      <c r="I29" s="873"/>
      <c r="J29" s="289">
        <v>0</v>
      </c>
      <c r="K29" s="289">
        <v>0</v>
      </c>
      <c r="L29" s="289">
        <f t="shared" si="1"/>
        <v>53596</v>
      </c>
      <c r="M29" s="872">
        <v>13023716</v>
      </c>
      <c r="N29" s="873"/>
      <c r="O29" s="289">
        <v>0</v>
      </c>
      <c r="P29" s="289">
        <v>0</v>
      </c>
      <c r="Q29" s="289">
        <f t="shared" si="2"/>
        <v>13023716</v>
      </c>
      <c r="S29" s="726"/>
    </row>
    <row r="30" spans="1:19" s="309" customFormat="1">
      <c r="A30" s="289">
        <v>19</v>
      </c>
      <c r="B30" s="16" t="s">
        <v>886</v>
      </c>
      <c r="C30" s="289">
        <v>20823</v>
      </c>
      <c r="D30" s="289">
        <v>2242</v>
      </c>
      <c r="E30" s="289">
        <v>0</v>
      </c>
      <c r="F30" s="289">
        <v>0</v>
      </c>
      <c r="G30" s="289">
        <f t="shared" si="0"/>
        <v>23065</v>
      </c>
      <c r="H30" s="872">
        <v>20793</v>
      </c>
      <c r="I30" s="873"/>
      <c r="J30" s="289">
        <v>0</v>
      </c>
      <c r="K30" s="289">
        <v>0</v>
      </c>
      <c r="L30" s="289">
        <f t="shared" si="1"/>
        <v>20793</v>
      </c>
      <c r="M30" s="872">
        <v>5052608</v>
      </c>
      <c r="N30" s="873"/>
      <c r="O30" s="289">
        <v>0</v>
      </c>
      <c r="P30" s="289">
        <v>0</v>
      </c>
      <c r="Q30" s="289">
        <f t="shared" si="2"/>
        <v>5052608</v>
      </c>
      <c r="S30" s="726"/>
    </row>
    <row r="31" spans="1:19" s="309" customFormat="1">
      <c r="A31" s="289">
        <v>20</v>
      </c>
      <c r="B31" s="16" t="s">
        <v>887</v>
      </c>
      <c r="C31" s="289">
        <v>46387</v>
      </c>
      <c r="D31" s="289">
        <v>4452</v>
      </c>
      <c r="E31" s="289">
        <v>0</v>
      </c>
      <c r="F31" s="289">
        <v>0</v>
      </c>
      <c r="G31" s="289">
        <f t="shared" si="0"/>
        <v>50839</v>
      </c>
      <c r="H31" s="872">
        <v>45908</v>
      </c>
      <c r="I31" s="873"/>
      <c r="J31" s="289">
        <v>0</v>
      </c>
      <c r="K31" s="289">
        <v>0</v>
      </c>
      <c r="L31" s="289">
        <f t="shared" si="1"/>
        <v>45908</v>
      </c>
      <c r="M31" s="872">
        <v>11155684</v>
      </c>
      <c r="N31" s="873"/>
      <c r="O31" s="289">
        <v>0</v>
      </c>
      <c r="P31" s="289">
        <v>0</v>
      </c>
      <c r="Q31" s="289">
        <f t="shared" si="2"/>
        <v>11155684</v>
      </c>
      <c r="S31" s="726"/>
    </row>
    <row r="32" spans="1:19">
      <c r="A32" s="289">
        <v>21</v>
      </c>
      <c r="B32" s="16" t="s">
        <v>889</v>
      </c>
      <c r="C32" s="289">
        <v>32334</v>
      </c>
      <c r="D32" s="289">
        <v>1257</v>
      </c>
      <c r="E32" s="289">
        <v>0</v>
      </c>
      <c r="F32" s="289">
        <v>0</v>
      </c>
      <c r="G32" s="289">
        <f t="shared" si="0"/>
        <v>33591</v>
      </c>
      <c r="H32" s="872">
        <v>31688</v>
      </c>
      <c r="I32" s="873"/>
      <c r="J32" s="289">
        <v>0</v>
      </c>
      <c r="K32" s="289">
        <v>0</v>
      </c>
      <c r="L32" s="289">
        <f t="shared" si="1"/>
        <v>31688</v>
      </c>
      <c r="M32" s="872">
        <v>7700060.0000000009</v>
      </c>
      <c r="N32" s="873"/>
      <c r="O32" s="289">
        <v>0</v>
      </c>
      <c r="P32" s="289">
        <v>0</v>
      </c>
      <c r="Q32" s="289">
        <f t="shared" si="2"/>
        <v>7700060.0000000009</v>
      </c>
      <c r="S32" s="726"/>
    </row>
    <row r="33" spans="1:19">
      <c r="A33" s="289">
        <v>22</v>
      </c>
      <c r="B33" s="16" t="s">
        <v>890</v>
      </c>
      <c r="C33" s="289">
        <v>44948</v>
      </c>
      <c r="D33" s="289">
        <v>793</v>
      </c>
      <c r="E33" s="289">
        <v>0</v>
      </c>
      <c r="F33" s="289">
        <v>0</v>
      </c>
      <c r="G33" s="289">
        <f t="shared" si="0"/>
        <v>45741</v>
      </c>
      <c r="H33" s="872">
        <v>39616</v>
      </c>
      <c r="I33" s="873"/>
      <c r="J33" s="289">
        <v>0</v>
      </c>
      <c r="K33" s="289">
        <v>0</v>
      </c>
      <c r="L33" s="289">
        <f t="shared" si="1"/>
        <v>39616</v>
      </c>
      <c r="M33" s="872">
        <v>9626656</v>
      </c>
      <c r="N33" s="873"/>
      <c r="O33" s="289">
        <v>0</v>
      </c>
      <c r="P33" s="289">
        <v>0</v>
      </c>
      <c r="Q33" s="289">
        <f t="shared" si="2"/>
        <v>9626656</v>
      </c>
      <c r="S33" s="726"/>
    </row>
    <row r="34" spans="1:19">
      <c r="A34" s="2" t="s">
        <v>15</v>
      </c>
      <c r="B34" s="16"/>
      <c r="C34" s="289">
        <f>SUM(C12:C33)</f>
        <v>859576</v>
      </c>
      <c r="D34" s="289">
        <f t="shared" ref="D34:G34" si="3">SUM(D12:D33)</f>
        <v>57364</v>
      </c>
      <c r="E34" s="289">
        <f t="shared" si="3"/>
        <v>4800</v>
      </c>
      <c r="F34" s="289">
        <f t="shared" si="3"/>
        <v>0</v>
      </c>
      <c r="G34" s="289">
        <f t="shared" si="3"/>
        <v>921740</v>
      </c>
      <c r="H34" s="872">
        <f>SUM(H12:I33)</f>
        <v>814199</v>
      </c>
      <c r="I34" s="873"/>
      <c r="J34" s="289">
        <f t="shared" ref="J34" si="4">SUM(J12:J33)</f>
        <v>4667</v>
      </c>
      <c r="K34" s="289">
        <f t="shared" ref="K34" si="5">SUM(K12:K33)</f>
        <v>0</v>
      </c>
      <c r="L34" s="289">
        <f t="shared" ref="L34" si="6">SUM(L12:L33)</f>
        <v>818866</v>
      </c>
      <c r="M34" s="872">
        <f>SUM(M12:N33)</f>
        <v>199263961</v>
      </c>
      <c r="N34" s="873"/>
      <c r="O34" s="289">
        <f t="shared" ref="O34" si="7">SUM(O12:O33)</f>
        <v>0</v>
      </c>
      <c r="P34" s="289">
        <f t="shared" ref="P34" si="8">SUM(P12:P33)</f>
        <v>0</v>
      </c>
      <c r="Q34" s="289">
        <f t="shared" ref="Q34" si="9">SUM(Q12:Q33)</f>
        <v>199263961</v>
      </c>
    </row>
    <row r="35" spans="1:19">
      <c r="A35" s="58"/>
      <c r="B35" s="18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</row>
    <row r="36" spans="1:19">
      <c r="A36" s="8" t="s">
        <v>8</v>
      </c>
      <c r="B36"/>
      <c r="C36" s="304"/>
      <c r="D36" s="304"/>
    </row>
    <row r="37" spans="1:19">
      <c r="A37" t="s">
        <v>9</v>
      </c>
      <c r="B37"/>
      <c r="C37" s="304"/>
      <c r="D37" s="304"/>
    </row>
    <row r="38" spans="1:19">
      <c r="A38" t="s">
        <v>10</v>
      </c>
      <c r="B38"/>
      <c r="C38" s="304"/>
      <c r="D38" s="304"/>
      <c r="I38" s="9"/>
      <c r="J38" s="9"/>
      <c r="K38" s="9"/>
      <c r="L38" s="9"/>
    </row>
    <row r="39" spans="1:19" customFormat="1">
      <c r="A39" s="13" t="s">
        <v>405</v>
      </c>
      <c r="C39" s="304"/>
      <c r="D39" s="304"/>
      <c r="E39" s="304"/>
      <c r="F39" s="304"/>
      <c r="G39" s="304"/>
      <c r="H39" s="304"/>
      <c r="I39" s="304"/>
      <c r="J39" s="9"/>
      <c r="K39" s="9"/>
      <c r="L39" s="9"/>
      <c r="M39" s="304"/>
      <c r="N39" s="304"/>
      <c r="O39" s="304"/>
      <c r="P39" s="304"/>
      <c r="Q39" s="304"/>
    </row>
    <row r="40" spans="1:19" customFormat="1">
      <c r="C40" s="308" t="s">
        <v>406</v>
      </c>
      <c r="D40" s="304"/>
      <c r="E40" s="168"/>
      <c r="F40" s="168"/>
      <c r="G40" s="168"/>
      <c r="H40" s="168"/>
      <c r="I40" s="168"/>
      <c r="J40" s="168"/>
      <c r="K40" s="168"/>
      <c r="L40" s="168"/>
      <c r="M40" s="168"/>
      <c r="N40" s="304"/>
      <c r="O40" s="304"/>
      <c r="P40" s="304"/>
      <c r="Q40" s="304"/>
    </row>
    <row r="41" spans="1:19" ht="12.75" customHeight="1">
      <c r="B41" s="264"/>
      <c r="C41" s="306"/>
      <c r="D41" s="298"/>
      <c r="E41" s="298"/>
      <c r="F41" s="298"/>
      <c r="G41" s="298"/>
      <c r="I41" s="298"/>
      <c r="O41" s="871"/>
      <c r="P41" s="871"/>
      <c r="Q41" s="871"/>
    </row>
    <row r="42" spans="1:19" ht="15.75" customHeight="1">
      <c r="B42" s="676" t="s">
        <v>1024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</row>
    <row r="43" spans="1:19" ht="19.5">
      <c r="A43" s="245"/>
      <c r="B43" s="245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841" t="s">
        <v>848</v>
      </c>
      <c r="N43" s="841"/>
      <c r="O43" s="841"/>
      <c r="P43" s="841"/>
      <c r="Q43" s="841"/>
      <c r="R43" s="245"/>
    </row>
    <row r="44" spans="1:19" ht="19.5">
      <c r="A44" s="12"/>
      <c r="B44" s="12"/>
      <c r="C44" s="298"/>
      <c r="D44" s="298"/>
      <c r="E44" s="298"/>
      <c r="F44" s="298"/>
      <c r="M44" s="841" t="s">
        <v>849</v>
      </c>
      <c r="N44" s="841"/>
      <c r="O44" s="841"/>
      <c r="P44" s="841"/>
      <c r="Q44" s="841"/>
    </row>
    <row r="45" spans="1:19" ht="19.5">
      <c r="A45" s="275"/>
      <c r="B45" s="275"/>
      <c r="M45" s="841"/>
      <c r="N45" s="841"/>
      <c r="O45" s="841"/>
      <c r="P45" s="841"/>
      <c r="Q45" s="841"/>
    </row>
    <row r="46" spans="1:19" ht="19.5">
      <c r="M46" s="841"/>
      <c r="N46" s="841"/>
      <c r="O46" s="841"/>
      <c r="P46" s="841"/>
      <c r="Q46" s="841"/>
    </row>
  </sheetData>
  <mergeCells count="62">
    <mergeCell ref="M34:N34"/>
    <mergeCell ref="M29:N29"/>
    <mergeCell ref="M30:N30"/>
    <mergeCell ref="M31:N31"/>
    <mergeCell ref="M32:N32"/>
    <mergeCell ref="M33:N33"/>
    <mergeCell ref="M24:N24"/>
    <mergeCell ref="M25:N25"/>
    <mergeCell ref="M26:N26"/>
    <mergeCell ref="M27:N27"/>
    <mergeCell ref="M28:N28"/>
    <mergeCell ref="H31:I31"/>
    <mergeCell ref="H32:I32"/>
    <mergeCell ref="H33:I33"/>
    <mergeCell ref="H34:I34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H18:I18"/>
    <mergeCell ref="H19:I19"/>
    <mergeCell ref="H20:I20"/>
    <mergeCell ref="H21:I21"/>
    <mergeCell ref="H12:I12"/>
    <mergeCell ref="H13:I13"/>
    <mergeCell ref="H14:I14"/>
    <mergeCell ref="H15:I15"/>
    <mergeCell ref="H16:I16"/>
    <mergeCell ref="M46:Q46"/>
    <mergeCell ref="A7:C7"/>
    <mergeCell ref="M43:Q43"/>
    <mergeCell ref="M44:Q44"/>
    <mergeCell ref="O41:Q41"/>
    <mergeCell ref="H28:I28"/>
    <mergeCell ref="H29:I29"/>
    <mergeCell ref="H30:I30"/>
    <mergeCell ref="H25:I25"/>
    <mergeCell ref="M45:Q45"/>
    <mergeCell ref="H22:I22"/>
    <mergeCell ref="H23:I23"/>
    <mergeCell ref="H24:I24"/>
    <mergeCell ref="H26:I26"/>
    <mergeCell ref="H27:I27"/>
    <mergeCell ref="H17:I17"/>
    <mergeCell ref="A5:O5"/>
    <mergeCell ref="O2:Q2"/>
    <mergeCell ref="A3:L3"/>
    <mergeCell ref="A4:L4"/>
    <mergeCell ref="A9:A10"/>
    <mergeCell ref="B9:B10"/>
    <mergeCell ref="C9:G9"/>
    <mergeCell ref="H9:L9"/>
    <mergeCell ref="M9:Q9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5"/>
  <sheetViews>
    <sheetView view="pageBreakPreview" zoomScale="115" zoomScaleSheetLayoutView="115" workbookViewId="0">
      <selection activeCell="S11" sqref="S11"/>
    </sheetView>
  </sheetViews>
  <sheetFormatPr defaultRowHeight="12.75"/>
  <cols>
    <col min="1" max="1" width="7.140625" style="13" customWidth="1"/>
    <col min="2" max="2" width="14.7109375" style="13" bestFit="1" customWidth="1"/>
    <col min="3" max="3" width="10.28515625" style="13" customWidth="1"/>
    <col min="4" max="4" width="9.28515625" style="13" customWidth="1"/>
    <col min="5" max="6" width="9.140625" style="13"/>
    <col min="7" max="7" width="10.85546875" style="13" customWidth="1"/>
    <col min="8" max="8" width="10.28515625" style="13" customWidth="1"/>
    <col min="9" max="9" width="10.85546875" style="13" customWidth="1"/>
    <col min="10" max="10" width="10.28515625" style="13" customWidth="1"/>
    <col min="11" max="11" width="11.28515625" style="13" customWidth="1"/>
    <col min="12" max="12" width="11.7109375" style="13" customWidth="1"/>
    <col min="13" max="13" width="9.7109375" style="13" customWidth="1"/>
    <col min="14" max="14" width="8.7109375" style="13" customWidth="1"/>
    <col min="15" max="15" width="8.85546875" style="13" customWidth="1"/>
    <col min="16" max="16" width="9.140625" style="13"/>
    <col min="17" max="17" width="11" style="13" customWidth="1"/>
    <col min="18" max="16384" width="9.140625" style="13"/>
  </cols>
  <sheetData>
    <row r="1" spans="1:19" customFormat="1" ht="21" customHeight="1"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77" t="s">
        <v>56</v>
      </c>
      <c r="P1" s="877"/>
      <c r="Q1" s="877"/>
    </row>
    <row r="2" spans="1:19" customFormat="1" ht="15.7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36"/>
      <c r="N2" s="36"/>
      <c r="O2" s="36"/>
      <c r="P2" s="36"/>
    </row>
    <row r="3" spans="1:19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35"/>
      <c r="N3" s="35"/>
      <c r="O3" s="35"/>
      <c r="P3" s="35"/>
    </row>
    <row r="4" spans="1:19" customFormat="1" ht="11.25" customHeight="1"/>
    <row r="5" spans="1:19" customFormat="1" ht="15.75">
      <c r="A5" s="864" t="s">
        <v>774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13"/>
      <c r="N5" s="13"/>
      <c r="O5" s="13"/>
      <c r="P5" s="13"/>
    </row>
    <row r="7" spans="1:19" ht="18.75" customHeight="1">
      <c r="A7" s="840" t="s">
        <v>850</v>
      </c>
      <c r="B7" s="840"/>
      <c r="C7" s="840"/>
      <c r="L7" s="852" t="s">
        <v>1015</v>
      </c>
      <c r="M7" s="852"/>
      <c r="N7" s="852"/>
      <c r="O7" s="852"/>
      <c r="P7" s="852"/>
      <c r="Q7" s="852"/>
    </row>
    <row r="8" spans="1:19" s="12" customFormat="1" ht="29.45" customHeight="1">
      <c r="A8" s="865" t="s">
        <v>2</v>
      </c>
      <c r="B8" s="865" t="s">
        <v>3</v>
      </c>
      <c r="C8" s="866" t="s">
        <v>736</v>
      </c>
      <c r="D8" s="866"/>
      <c r="E8" s="866"/>
      <c r="F8" s="866"/>
      <c r="G8" s="866"/>
      <c r="H8" s="867" t="s">
        <v>608</v>
      </c>
      <c r="I8" s="866"/>
      <c r="J8" s="866"/>
      <c r="K8" s="866"/>
      <c r="L8" s="866"/>
      <c r="M8" s="868" t="s">
        <v>104</v>
      </c>
      <c r="N8" s="869"/>
      <c r="O8" s="869"/>
      <c r="P8" s="869"/>
      <c r="Q8" s="870"/>
    </row>
    <row r="9" spans="1:19" s="12" customFormat="1" ht="38.25">
      <c r="A9" s="865"/>
      <c r="B9" s="865"/>
      <c r="C9" s="4" t="s">
        <v>202</v>
      </c>
      <c r="D9" s="4" t="s">
        <v>203</v>
      </c>
      <c r="E9" s="4" t="s">
        <v>335</v>
      </c>
      <c r="F9" s="5" t="s">
        <v>209</v>
      </c>
      <c r="G9" s="5" t="s">
        <v>109</v>
      </c>
      <c r="H9" s="4" t="s">
        <v>202</v>
      </c>
      <c r="I9" s="4" t="s">
        <v>203</v>
      </c>
      <c r="J9" s="4" t="s">
        <v>335</v>
      </c>
      <c r="K9" s="4" t="s">
        <v>209</v>
      </c>
      <c r="L9" s="4" t="s">
        <v>110</v>
      </c>
      <c r="M9" s="4" t="s">
        <v>202</v>
      </c>
      <c r="N9" s="4" t="s">
        <v>203</v>
      </c>
      <c r="O9" s="4" t="s">
        <v>335</v>
      </c>
      <c r="P9" s="5" t="s">
        <v>209</v>
      </c>
      <c r="Q9" s="4" t="s">
        <v>111</v>
      </c>
      <c r="R9" s="22"/>
    </row>
    <row r="10" spans="1:19" s="12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2">
        <v>14</v>
      </c>
      <c r="O10" s="1">
        <v>15</v>
      </c>
      <c r="P10" s="4">
        <v>16</v>
      </c>
      <c r="Q10" s="4">
        <v>17</v>
      </c>
    </row>
    <row r="11" spans="1:19" s="309" customFormat="1">
      <c r="A11" s="289">
        <v>1</v>
      </c>
      <c r="B11" s="16" t="s">
        <v>869</v>
      </c>
      <c r="C11" s="289">
        <v>46839</v>
      </c>
      <c r="D11" s="289">
        <v>5661</v>
      </c>
      <c r="E11" s="289">
        <v>0</v>
      </c>
      <c r="F11" s="289">
        <v>0</v>
      </c>
      <c r="G11" s="289">
        <f>SUM(C11:F11)</f>
        <v>52500</v>
      </c>
      <c r="H11" s="875">
        <v>46568</v>
      </c>
      <c r="I11" s="876"/>
      <c r="J11" s="289">
        <v>0</v>
      </c>
      <c r="K11" s="289">
        <v>0</v>
      </c>
      <c r="L11" s="289">
        <f>SUM(H11:K11)</f>
        <v>46568</v>
      </c>
      <c r="M11" s="875">
        <v>8822733.333333334</v>
      </c>
      <c r="N11" s="876"/>
      <c r="O11" s="289">
        <v>0</v>
      </c>
      <c r="P11" s="289">
        <v>0</v>
      </c>
      <c r="Q11" s="455">
        <f>SUM(M11:P11)</f>
        <v>8822733.333333334</v>
      </c>
    </row>
    <row r="12" spans="1:19" s="309" customFormat="1">
      <c r="A12" s="289">
        <v>2</v>
      </c>
      <c r="B12" s="16" t="s">
        <v>870</v>
      </c>
      <c r="C12" s="289">
        <v>13565</v>
      </c>
      <c r="D12" s="289">
        <v>578</v>
      </c>
      <c r="E12" s="289">
        <v>0</v>
      </c>
      <c r="F12" s="289">
        <v>0</v>
      </c>
      <c r="G12" s="289">
        <f t="shared" ref="G12:G32" si="0">SUM(C12:F12)</f>
        <v>14143</v>
      </c>
      <c r="H12" s="875">
        <v>11648</v>
      </c>
      <c r="I12" s="876"/>
      <c r="J12" s="289">
        <v>0</v>
      </c>
      <c r="K12" s="289">
        <v>0</v>
      </c>
      <c r="L12" s="289">
        <f t="shared" ref="L12:L32" si="1">SUM(H12:K12)</f>
        <v>11648</v>
      </c>
      <c r="M12" s="875">
        <v>2102666.6666666665</v>
      </c>
      <c r="N12" s="876"/>
      <c r="O12" s="289">
        <v>0</v>
      </c>
      <c r="P12" s="289">
        <v>0</v>
      </c>
      <c r="Q12" s="455">
        <f t="shared" ref="Q12:Q32" si="2">SUM(M12:P12)</f>
        <v>2102666.6666666665</v>
      </c>
      <c r="S12" s="726"/>
    </row>
    <row r="13" spans="1:19" s="309" customFormat="1">
      <c r="A13" s="289">
        <v>3</v>
      </c>
      <c r="B13" s="16" t="s">
        <v>871</v>
      </c>
      <c r="C13" s="289">
        <v>32491</v>
      </c>
      <c r="D13" s="289">
        <v>1839</v>
      </c>
      <c r="E13" s="289">
        <v>0</v>
      </c>
      <c r="F13" s="289">
        <v>0</v>
      </c>
      <c r="G13" s="289">
        <f t="shared" si="0"/>
        <v>34330</v>
      </c>
      <c r="H13" s="875">
        <v>28257</v>
      </c>
      <c r="I13" s="876"/>
      <c r="J13" s="289">
        <v>0</v>
      </c>
      <c r="K13" s="289">
        <v>0</v>
      </c>
      <c r="L13" s="289">
        <f t="shared" si="1"/>
        <v>28257</v>
      </c>
      <c r="M13" s="875">
        <v>5098733.333333333</v>
      </c>
      <c r="N13" s="876"/>
      <c r="O13" s="289">
        <v>0</v>
      </c>
      <c r="P13" s="289">
        <v>0</v>
      </c>
      <c r="Q13" s="455">
        <f t="shared" si="2"/>
        <v>5098733.333333333</v>
      </c>
      <c r="S13" s="726"/>
    </row>
    <row r="14" spans="1:19" s="309" customFormat="1">
      <c r="A14" s="289">
        <v>4</v>
      </c>
      <c r="B14" s="16" t="s">
        <v>872</v>
      </c>
      <c r="C14" s="289">
        <v>16049</v>
      </c>
      <c r="D14" s="289">
        <v>1367</v>
      </c>
      <c r="E14" s="289">
        <v>0</v>
      </c>
      <c r="F14" s="289">
        <v>0</v>
      </c>
      <c r="G14" s="289">
        <f t="shared" si="0"/>
        <v>17416</v>
      </c>
      <c r="H14" s="875">
        <v>14137</v>
      </c>
      <c r="I14" s="876"/>
      <c r="J14" s="289">
        <v>0</v>
      </c>
      <c r="K14" s="289">
        <v>0</v>
      </c>
      <c r="L14" s="289">
        <f t="shared" si="1"/>
        <v>14137</v>
      </c>
      <c r="M14" s="875">
        <v>2547666.666666667</v>
      </c>
      <c r="N14" s="876"/>
      <c r="O14" s="289">
        <v>0</v>
      </c>
      <c r="P14" s="289">
        <v>0</v>
      </c>
      <c r="Q14" s="455">
        <f t="shared" si="2"/>
        <v>2547666.666666667</v>
      </c>
      <c r="S14" s="726"/>
    </row>
    <row r="15" spans="1:19" s="309" customFormat="1">
      <c r="A15" s="289">
        <v>5</v>
      </c>
      <c r="B15" s="16" t="s">
        <v>873</v>
      </c>
      <c r="C15" s="289">
        <v>12544</v>
      </c>
      <c r="D15" s="289">
        <v>1007</v>
      </c>
      <c r="E15" s="289">
        <v>0</v>
      </c>
      <c r="F15" s="289">
        <v>0</v>
      </c>
      <c r="G15" s="289">
        <f t="shared" si="0"/>
        <v>13551</v>
      </c>
      <c r="H15" s="875">
        <v>11444</v>
      </c>
      <c r="I15" s="876"/>
      <c r="J15" s="289">
        <v>0</v>
      </c>
      <c r="K15" s="289">
        <v>0</v>
      </c>
      <c r="L15" s="289">
        <f t="shared" si="1"/>
        <v>11444</v>
      </c>
      <c r="M15" s="875">
        <v>2070999.9999999998</v>
      </c>
      <c r="N15" s="876"/>
      <c r="O15" s="289">
        <v>0</v>
      </c>
      <c r="P15" s="289">
        <v>0</v>
      </c>
      <c r="Q15" s="455">
        <f t="shared" si="2"/>
        <v>2070999.9999999998</v>
      </c>
      <c r="S15" s="726"/>
    </row>
    <row r="16" spans="1:19" s="309" customFormat="1">
      <c r="A16" s="289">
        <v>6</v>
      </c>
      <c r="B16" s="16" t="s">
        <v>874</v>
      </c>
      <c r="C16" s="289">
        <v>33621</v>
      </c>
      <c r="D16" s="289">
        <v>919</v>
      </c>
      <c r="E16" s="289">
        <v>0</v>
      </c>
      <c r="F16" s="289">
        <v>0</v>
      </c>
      <c r="G16" s="289">
        <f t="shared" si="0"/>
        <v>34540</v>
      </c>
      <c r="H16" s="875">
        <v>29378</v>
      </c>
      <c r="I16" s="876"/>
      <c r="J16" s="289">
        <v>0</v>
      </c>
      <c r="K16" s="289">
        <v>0</v>
      </c>
      <c r="L16" s="289">
        <f t="shared" si="1"/>
        <v>29378</v>
      </c>
      <c r="M16" s="875">
        <v>5325800</v>
      </c>
      <c r="N16" s="876"/>
      <c r="O16" s="289">
        <v>0</v>
      </c>
      <c r="P16" s="289">
        <v>0</v>
      </c>
      <c r="Q16" s="455">
        <f t="shared" si="2"/>
        <v>5325800</v>
      </c>
      <c r="S16" s="726"/>
    </row>
    <row r="17" spans="1:19" s="309" customFormat="1">
      <c r="A17" s="289">
        <v>7</v>
      </c>
      <c r="B17" s="16" t="s">
        <v>875</v>
      </c>
      <c r="C17" s="289">
        <v>24143</v>
      </c>
      <c r="D17" s="289">
        <v>1826</v>
      </c>
      <c r="E17" s="289">
        <v>0</v>
      </c>
      <c r="F17" s="289">
        <v>0</v>
      </c>
      <c r="G17" s="289">
        <f t="shared" si="0"/>
        <v>25969</v>
      </c>
      <c r="H17" s="875">
        <v>21763</v>
      </c>
      <c r="I17" s="876"/>
      <c r="J17" s="289">
        <v>0</v>
      </c>
      <c r="K17" s="289">
        <v>0</v>
      </c>
      <c r="L17" s="289">
        <f t="shared" si="1"/>
        <v>21763</v>
      </c>
      <c r="M17" s="875">
        <v>3933933.333333333</v>
      </c>
      <c r="N17" s="876"/>
      <c r="O17" s="289">
        <v>0</v>
      </c>
      <c r="P17" s="289">
        <v>0</v>
      </c>
      <c r="Q17" s="455">
        <f t="shared" si="2"/>
        <v>3933933.333333333</v>
      </c>
      <c r="S17" s="726"/>
    </row>
    <row r="18" spans="1:19" s="309" customFormat="1">
      <c r="A18" s="289">
        <v>8</v>
      </c>
      <c r="B18" s="16" t="s">
        <v>876</v>
      </c>
      <c r="C18" s="289">
        <v>34329</v>
      </c>
      <c r="D18" s="289">
        <v>3294</v>
      </c>
      <c r="E18" s="289">
        <v>0</v>
      </c>
      <c r="F18" s="289">
        <v>0</v>
      </c>
      <c r="G18" s="289">
        <f t="shared" si="0"/>
        <v>37623</v>
      </c>
      <c r="H18" s="875">
        <v>31311</v>
      </c>
      <c r="I18" s="876"/>
      <c r="J18" s="289">
        <v>0</v>
      </c>
      <c r="K18" s="289">
        <v>0</v>
      </c>
      <c r="L18" s="289">
        <f t="shared" si="1"/>
        <v>31311</v>
      </c>
      <c r="M18" s="875">
        <v>5631066.666666666</v>
      </c>
      <c r="N18" s="876"/>
      <c r="O18" s="289">
        <v>0</v>
      </c>
      <c r="P18" s="289">
        <v>0</v>
      </c>
      <c r="Q18" s="455">
        <f t="shared" si="2"/>
        <v>5631066.666666666</v>
      </c>
      <c r="S18" s="726"/>
    </row>
    <row r="19" spans="1:19" s="309" customFormat="1">
      <c r="A19" s="289">
        <v>9</v>
      </c>
      <c r="B19" s="16" t="s">
        <v>877</v>
      </c>
      <c r="C19" s="289">
        <v>12022</v>
      </c>
      <c r="D19" s="289">
        <v>1005</v>
      </c>
      <c r="E19" s="289">
        <v>0</v>
      </c>
      <c r="F19" s="289">
        <v>0</v>
      </c>
      <c r="G19" s="289">
        <f t="shared" si="0"/>
        <v>13027</v>
      </c>
      <c r="H19" s="875">
        <v>12056</v>
      </c>
      <c r="I19" s="876"/>
      <c r="J19" s="289">
        <v>0</v>
      </c>
      <c r="K19" s="289">
        <v>0</v>
      </c>
      <c r="L19" s="289">
        <f t="shared" si="1"/>
        <v>12056</v>
      </c>
      <c r="M19" s="875">
        <v>2189200</v>
      </c>
      <c r="N19" s="876"/>
      <c r="O19" s="289">
        <v>0</v>
      </c>
      <c r="P19" s="289">
        <v>0</v>
      </c>
      <c r="Q19" s="455">
        <f t="shared" si="2"/>
        <v>2189200</v>
      </c>
      <c r="S19" s="726"/>
    </row>
    <row r="20" spans="1:19" s="309" customFormat="1">
      <c r="A20" s="289">
        <v>10</v>
      </c>
      <c r="B20" s="16" t="s">
        <v>878</v>
      </c>
      <c r="C20" s="289">
        <v>32097</v>
      </c>
      <c r="D20" s="289">
        <v>3908</v>
      </c>
      <c r="E20" s="289">
        <v>0</v>
      </c>
      <c r="F20" s="289">
        <v>0</v>
      </c>
      <c r="G20" s="289">
        <f t="shared" si="0"/>
        <v>36005</v>
      </c>
      <c r="H20" s="875">
        <v>30360</v>
      </c>
      <c r="I20" s="876"/>
      <c r="J20" s="289">
        <v>0</v>
      </c>
      <c r="K20" s="289">
        <v>0</v>
      </c>
      <c r="L20" s="289">
        <f t="shared" si="1"/>
        <v>30360</v>
      </c>
      <c r="M20" s="875">
        <v>5464266.666666666</v>
      </c>
      <c r="N20" s="876"/>
      <c r="O20" s="289">
        <v>0</v>
      </c>
      <c r="P20" s="289">
        <v>0</v>
      </c>
      <c r="Q20" s="455">
        <f t="shared" si="2"/>
        <v>5464266.666666666</v>
      </c>
      <c r="S20" s="726"/>
    </row>
    <row r="21" spans="1:19" s="309" customFormat="1">
      <c r="A21" s="289">
        <v>11</v>
      </c>
      <c r="B21" s="16" t="s">
        <v>879</v>
      </c>
      <c r="C21" s="289">
        <v>37536</v>
      </c>
      <c r="D21" s="289">
        <v>8404</v>
      </c>
      <c r="E21" s="289">
        <v>0</v>
      </c>
      <c r="F21" s="289">
        <v>0</v>
      </c>
      <c r="G21" s="289">
        <f t="shared" si="0"/>
        <v>45940</v>
      </c>
      <c r="H21" s="875">
        <v>37740</v>
      </c>
      <c r="I21" s="876"/>
      <c r="J21" s="289">
        <v>0</v>
      </c>
      <c r="K21" s="289">
        <v>0</v>
      </c>
      <c r="L21" s="289">
        <f t="shared" si="1"/>
        <v>37740</v>
      </c>
      <c r="M21" s="875">
        <v>7104199.9999999991</v>
      </c>
      <c r="N21" s="876"/>
      <c r="O21" s="289">
        <v>0</v>
      </c>
      <c r="P21" s="289">
        <v>0</v>
      </c>
      <c r="Q21" s="455">
        <f t="shared" si="2"/>
        <v>7104199.9999999991</v>
      </c>
      <c r="S21" s="726"/>
    </row>
    <row r="22" spans="1:19" s="309" customFormat="1">
      <c r="A22" s="289">
        <v>12</v>
      </c>
      <c r="B22" s="16" t="s">
        <v>880</v>
      </c>
      <c r="C22" s="289">
        <v>15571</v>
      </c>
      <c r="D22" s="289">
        <v>2752</v>
      </c>
      <c r="E22" s="289">
        <v>0</v>
      </c>
      <c r="F22" s="289">
        <v>0</v>
      </c>
      <c r="G22" s="289">
        <f t="shared" si="0"/>
        <v>18323</v>
      </c>
      <c r="H22" s="875">
        <v>15116</v>
      </c>
      <c r="I22" s="876"/>
      <c r="J22" s="289">
        <v>0</v>
      </c>
      <c r="K22" s="289">
        <v>0</v>
      </c>
      <c r="L22" s="289">
        <f t="shared" si="1"/>
        <v>15116</v>
      </c>
      <c r="M22" s="875">
        <v>2729800</v>
      </c>
      <c r="N22" s="876"/>
      <c r="O22" s="289">
        <v>0</v>
      </c>
      <c r="P22" s="289">
        <v>0</v>
      </c>
      <c r="Q22" s="455">
        <f t="shared" si="2"/>
        <v>2729800</v>
      </c>
      <c r="S22" s="726"/>
    </row>
    <row r="23" spans="1:19" s="309" customFormat="1">
      <c r="A23" s="289">
        <v>13</v>
      </c>
      <c r="B23" s="16" t="s">
        <v>881</v>
      </c>
      <c r="C23" s="289">
        <v>59034</v>
      </c>
      <c r="D23" s="289">
        <v>8086</v>
      </c>
      <c r="E23" s="289">
        <v>0</v>
      </c>
      <c r="F23" s="289">
        <v>0</v>
      </c>
      <c r="G23" s="289">
        <f t="shared" si="0"/>
        <v>67120</v>
      </c>
      <c r="H23" s="875">
        <v>55457</v>
      </c>
      <c r="I23" s="876"/>
      <c r="J23" s="289">
        <v>0</v>
      </c>
      <c r="K23" s="289">
        <v>0</v>
      </c>
      <c r="L23" s="289">
        <f t="shared" si="1"/>
        <v>55457</v>
      </c>
      <c r="M23" s="875">
        <v>10361600</v>
      </c>
      <c r="N23" s="876"/>
      <c r="O23" s="289">
        <v>0</v>
      </c>
      <c r="P23" s="289">
        <v>0</v>
      </c>
      <c r="Q23" s="455">
        <f t="shared" si="2"/>
        <v>10361600</v>
      </c>
      <c r="S23" s="726"/>
    </row>
    <row r="24" spans="1:19" s="309" customFormat="1">
      <c r="A24" s="289">
        <v>14</v>
      </c>
      <c r="B24" s="16" t="s">
        <v>882</v>
      </c>
      <c r="C24" s="289">
        <v>22262</v>
      </c>
      <c r="D24" s="289">
        <v>672</v>
      </c>
      <c r="E24" s="289">
        <v>0</v>
      </c>
      <c r="F24" s="289">
        <v>0</v>
      </c>
      <c r="G24" s="289">
        <f t="shared" si="0"/>
        <v>22934</v>
      </c>
      <c r="H24" s="875">
        <v>19770</v>
      </c>
      <c r="I24" s="876"/>
      <c r="J24" s="289">
        <v>0</v>
      </c>
      <c r="K24" s="289">
        <v>0</v>
      </c>
      <c r="L24" s="289">
        <f t="shared" si="1"/>
        <v>19770</v>
      </c>
      <c r="M24" s="875">
        <v>3570866.666666667</v>
      </c>
      <c r="N24" s="876"/>
      <c r="O24" s="289">
        <v>0</v>
      </c>
      <c r="P24" s="289">
        <v>0</v>
      </c>
      <c r="Q24" s="455">
        <f t="shared" si="2"/>
        <v>3570866.666666667</v>
      </c>
      <c r="S24" s="726"/>
    </row>
    <row r="25" spans="1:19" s="309" customFormat="1">
      <c r="A25" s="289">
        <v>15</v>
      </c>
      <c r="B25" s="16" t="s">
        <v>883</v>
      </c>
      <c r="C25" s="289">
        <v>24203</v>
      </c>
      <c r="D25" s="289">
        <v>1755</v>
      </c>
      <c r="E25" s="289">
        <v>0</v>
      </c>
      <c r="F25" s="289">
        <v>0</v>
      </c>
      <c r="G25" s="289">
        <f t="shared" si="0"/>
        <v>25958</v>
      </c>
      <c r="H25" s="875">
        <v>20869</v>
      </c>
      <c r="I25" s="876"/>
      <c r="J25" s="289">
        <v>0</v>
      </c>
      <c r="K25" s="289">
        <v>0</v>
      </c>
      <c r="L25" s="289">
        <f t="shared" si="1"/>
        <v>20869</v>
      </c>
      <c r="M25" s="875">
        <v>3763466.6666666674</v>
      </c>
      <c r="N25" s="876"/>
      <c r="O25" s="289">
        <v>0</v>
      </c>
      <c r="P25" s="289">
        <v>0</v>
      </c>
      <c r="Q25" s="455">
        <f t="shared" si="2"/>
        <v>3763466.6666666674</v>
      </c>
      <c r="S25" s="726"/>
    </row>
    <row r="26" spans="1:19" s="309" customFormat="1">
      <c r="A26" s="289">
        <v>16</v>
      </c>
      <c r="B26" s="16" t="s">
        <v>884</v>
      </c>
      <c r="C26" s="289">
        <v>24810</v>
      </c>
      <c r="D26" s="289">
        <v>282</v>
      </c>
      <c r="E26" s="289">
        <v>0</v>
      </c>
      <c r="F26" s="289">
        <v>0</v>
      </c>
      <c r="G26" s="289">
        <f t="shared" si="0"/>
        <v>25092</v>
      </c>
      <c r="H26" s="875">
        <v>22110</v>
      </c>
      <c r="I26" s="876"/>
      <c r="J26" s="289">
        <v>0</v>
      </c>
      <c r="K26" s="289">
        <v>0</v>
      </c>
      <c r="L26" s="289">
        <f t="shared" si="1"/>
        <v>22110</v>
      </c>
      <c r="M26" s="875">
        <v>3986733.333333333</v>
      </c>
      <c r="N26" s="876"/>
      <c r="O26" s="289">
        <v>0</v>
      </c>
      <c r="P26" s="289">
        <v>0</v>
      </c>
      <c r="Q26" s="455">
        <f t="shared" si="2"/>
        <v>3986733.333333333</v>
      </c>
      <c r="S26" s="726"/>
    </row>
    <row r="27" spans="1:19" s="309" customFormat="1">
      <c r="A27" s="289">
        <v>17</v>
      </c>
      <c r="B27" s="16" t="s">
        <v>885</v>
      </c>
      <c r="C27" s="289">
        <v>12728</v>
      </c>
      <c r="D27" s="289">
        <v>1419</v>
      </c>
      <c r="E27" s="289">
        <v>0</v>
      </c>
      <c r="F27" s="289">
        <v>0</v>
      </c>
      <c r="G27" s="289">
        <f t="shared" si="0"/>
        <v>14147</v>
      </c>
      <c r="H27" s="875">
        <v>13020</v>
      </c>
      <c r="I27" s="876"/>
      <c r="J27" s="289">
        <v>0</v>
      </c>
      <c r="K27" s="289">
        <v>0</v>
      </c>
      <c r="L27" s="289">
        <f t="shared" si="1"/>
        <v>13020</v>
      </c>
      <c r="M27" s="875">
        <v>2351266.666666666</v>
      </c>
      <c r="N27" s="876"/>
      <c r="O27" s="289">
        <v>0</v>
      </c>
      <c r="P27" s="289">
        <v>0</v>
      </c>
      <c r="Q27" s="455">
        <f t="shared" si="2"/>
        <v>2351266.666666666</v>
      </c>
      <c r="S27" s="726"/>
    </row>
    <row r="28" spans="1:19" s="309" customFormat="1">
      <c r="A28" s="289">
        <v>18</v>
      </c>
      <c r="B28" s="16" t="s">
        <v>888</v>
      </c>
      <c r="C28" s="289">
        <v>42093</v>
      </c>
      <c r="D28" s="289">
        <v>3858</v>
      </c>
      <c r="E28" s="289">
        <v>0</v>
      </c>
      <c r="F28" s="289">
        <v>0</v>
      </c>
      <c r="G28" s="289">
        <f t="shared" si="0"/>
        <v>45951</v>
      </c>
      <c r="H28" s="875">
        <v>38571</v>
      </c>
      <c r="I28" s="876"/>
      <c r="J28" s="289">
        <v>0</v>
      </c>
      <c r="K28" s="289">
        <v>0</v>
      </c>
      <c r="L28" s="289">
        <f t="shared" si="1"/>
        <v>38571</v>
      </c>
      <c r="M28" s="875">
        <v>7042599.9999999991</v>
      </c>
      <c r="N28" s="876"/>
      <c r="O28" s="289">
        <v>0</v>
      </c>
      <c r="P28" s="289">
        <v>0</v>
      </c>
      <c r="Q28" s="455">
        <f t="shared" si="2"/>
        <v>7042599.9999999991</v>
      </c>
      <c r="S28" s="726"/>
    </row>
    <row r="29" spans="1:19" s="309" customFormat="1">
      <c r="A29" s="289">
        <v>19</v>
      </c>
      <c r="B29" s="16" t="s">
        <v>886</v>
      </c>
      <c r="C29" s="289">
        <v>14662</v>
      </c>
      <c r="D29" s="289">
        <v>2237</v>
      </c>
      <c r="E29" s="289">
        <v>0</v>
      </c>
      <c r="F29" s="289">
        <v>0</v>
      </c>
      <c r="G29" s="289">
        <f t="shared" si="0"/>
        <v>16899</v>
      </c>
      <c r="H29" s="875">
        <v>14851</v>
      </c>
      <c r="I29" s="876"/>
      <c r="J29" s="289">
        <v>0</v>
      </c>
      <c r="K29" s="289">
        <v>0</v>
      </c>
      <c r="L29" s="289">
        <f t="shared" si="1"/>
        <v>14851</v>
      </c>
      <c r="M29" s="875">
        <v>2664733.3333333335</v>
      </c>
      <c r="N29" s="876"/>
      <c r="O29" s="289">
        <v>0</v>
      </c>
      <c r="P29" s="289">
        <v>0</v>
      </c>
      <c r="Q29" s="455">
        <f t="shared" si="2"/>
        <v>2664733.3333333335</v>
      </c>
      <c r="S29" s="726"/>
    </row>
    <row r="30" spans="1:19" s="309" customFormat="1">
      <c r="A30" s="289">
        <v>20</v>
      </c>
      <c r="B30" s="16" t="s">
        <v>887</v>
      </c>
      <c r="C30" s="289">
        <v>37021</v>
      </c>
      <c r="D30" s="289">
        <v>3916</v>
      </c>
      <c r="E30" s="289">
        <v>0</v>
      </c>
      <c r="F30" s="289">
        <v>0</v>
      </c>
      <c r="G30" s="289">
        <f t="shared" si="0"/>
        <v>40937</v>
      </c>
      <c r="H30" s="875">
        <v>33904</v>
      </c>
      <c r="I30" s="876"/>
      <c r="J30" s="289">
        <v>0</v>
      </c>
      <c r="K30" s="289">
        <v>0</v>
      </c>
      <c r="L30" s="289">
        <f t="shared" si="1"/>
        <v>33904</v>
      </c>
      <c r="M30" s="875">
        <v>6131600</v>
      </c>
      <c r="N30" s="876"/>
      <c r="O30" s="289">
        <v>0</v>
      </c>
      <c r="P30" s="289">
        <v>0</v>
      </c>
      <c r="Q30" s="455">
        <f t="shared" si="2"/>
        <v>6131600</v>
      </c>
      <c r="S30" s="726"/>
    </row>
    <row r="31" spans="1:19" s="309" customFormat="1">
      <c r="A31" s="289">
        <v>21</v>
      </c>
      <c r="B31" s="16" t="s">
        <v>889</v>
      </c>
      <c r="C31" s="289">
        <v>18645</v>
      </c>
      <c r="D31" s="289">
        <v>1362</v>
      </c>
      <c r="E31" s="289">
        <v>0</v>
      </c>
      <c r="F31" s="289">
        <v>0</v>
      </c>
      <c r="G31" s="289">
        <f t="shared" si="0"/>
        <v>20007</v>
      </c>
      <c r="H31" s="875">
        <v>17990</v>
      </c>
      <c r="I31" s="876"/>
      <c r="J31" s="289">
        <v>0</v>
      </c>
      <c r="K31" s="289">
        <v>0</v>
      </c>
      <c r="L31" s="289">
        <f t="shared" si="1"/>
        <v>17990</v>
      </c>
      <c r="M31" s="875">
        <v>3255800</v>
      </c>
      <c r="N31" s="876"/>
      <c r="O31" s="289">
        <v>0</v>
      </c>
      <c r="P31" s="289">
        <v>0</v>
      </c>
      <c r="Q31" s="455">
        <f t="shared" si="2"/>
        <v>3255800</v>
      </c>
      <c r="S31" s="726"/>
    </row>
    <row r="32" spans="1:19" s="309" customFormat="1">
      <c r="A32" s="289">
        <v>22</v>
      </c>
      <c r="B32" s="16" t="s">
        <v>890</v>
      </c>
      <c r="C32" s="289">
        <v>28674</v>
      </c>
      <c r="D32" s="289">
        <v>1617</v>
      </c>
      <c r="E32" s="289">
        <v>0</v>
      </c>
      <c r="F32" s="289">
        <v>0</v>
      </c>
      <c r="G32" s="289">
        <f t="shared" si="0"/>
        <v>30291</v>
      </c>
      <c r="H32" s="875">
        <v>25528</v>
      </c>
      <c r="I32" s="876"/>
      <c r="J32" s="289">
        <v>0</v>
      </c>
      <c r="K32" s="289">
        <v>0</v>
      </c>
      <c r="L32" s="289">
        <f t="shared" si="1"/>
        <v>25528</v>
      </c>
      <c r="M32" s="875">
        <v>4632066.666666666</v>
      </c>
      <c r="N32" s="876"/>
      <c r="O32" s="289">
        <v>0</v>
      </c>
      <c r="P32" s="289">
        <v>0</v>
      </c>
      <c r="Q32" s="455">
        <f t="shared" si="2"/>
        <v>4632066.666666666</v>
      </c>
      <c r="S32" s="726"/>
    </row>
    <row r="33" spans="1:18" s="309" customFormat="1">
      <c r="A33" s="290" t="s">
        <v>15</v>
      </c>
      <c r="B33" s="16"/>
      <c r="C33" s="289">
        <f>SUM(C11:C32)</f>
        <v>594939</v>
      </c>
      <c r="D33" s="289">
        <f t="shared" ref="D33:G33" si="3">SUM(D11:D32)</f>
        <v>57764</v>
      </c>
      <c r="E33" s="289">
        <f t="shared" si="3"/>
        <v>0</v>
      </c>
      <c r="F33" s="289">
        <f t="shared" si="3"/>
        <v>0</v>
      </c>
      <c r="G33" s="289">
        <f t="shared" si="3"/>
        <v>652703</v>
      </c>
      <c r="H33" s="872">
        <f>SUM(H11:I32)</f>
        <v>551848</v>
      </c>
      <c r="I33" s="873"/>
      <c r="J33" s="289">
        <f t="shared" ref="J33:L33" si="4">SUM(J11:J32)</f>
        <v>0</v>
      </c>
      <c r="K33" s="289">
        <f t="shared" si="4"/>
        <v>0</v>
      </c>
      <c r="L33" s="289">
        <f t="shared" si="4"/>
        <v>551848</v>
      </c>
      <c r="M33" s="872">
        <f>SUM(M11:N32)</f>
        <v>100781800</v>
      </c>
      <c r="N33" s="873"/>
      <c r="O33" s="289">
        <f t="shared" ref="O33:Q33" si="5">SUM(O11:O32)</f>
        <v>0</v>
      </c>
      <c r="P33" s="289">
        <f t="shared" si="5"/>
        <v>0</v>
      </c>
      <c r="Q33" s="289">
        <f t="shared" si="5"/>
        <v>100781800</v>
      </c>
    </row>
    <row r="34" spans="1:18" s="686" customFormat="1">
      <c r="A34" s="9"/>
      <c r="B34" s="18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</row>
    <row r="35" spans="1:18">
      <c r="A35" s="8" t="s">
        <v>8</v>
      </c>
      <c r="B35"/>
      <c r="C35"/>
      <c r="D35"/>
    </row>
    <row r="36" spans="1:18">
      <c r="A36" t="s">
        <v>9</v>
      </c>
      <c r="B36"/>
      <c r="C36"/>
      <c r="D36"/>
    </row>
    <row r="37" spans="1:18">
      <c r="A37" t="s">
        <v>10</v>
      </c>
      <c r="B37"/>
      <c r="C37"/>
      <c r="D37"/>
      <c r="I37" s="9"/>
      <c r="J37" s="9"/>
      <c r="K37" s="9"/>
      <c r="L37" s="9"/>
    </row>
    <row r="38" spans="1:18" customFormat="1">
      <c r="A38" s="13" t="s">
        <v>405</v>
      </c>
      <c r="J38" s="9"/>
      <c r="K38" s="9"/>
      <c r="L38" s="9"/>
    </row>
    <row r="39" spans="1:18" customFormat="1">
      <c r="C39" s="13" t="s">
        <v>407</v>
      </c>
      <c r="E39" s="10"/>
      <c r="F39" s="10"/>
      <c r="G39" s="10"/>
      <c r="H39" s="10"/>
      <c r="I39" s="10"/>
      <c r="J39" s="10"/>
      <c r="K39" s="10"/>
      <c r="L39" s="10"/>
      <c r="M39" s="10"/>
    </row>
    <row r="41" spans="1:18" ht="27.75" customHeight="1">
      <c r="A41" s="878" t="s">
        <v>1024</v>
      </c>
      <c r="B41" s="878"/>
      <c r="C41" s="12"/>
      <c r="D41" s="12"/>
      <c r="E41" s="12"/>
      <c r="F41" s="12"/>
      <c r="G41" s="12"/>
      <c r="I41" s="12"/>
      <c r="N41" s="841" t="s">
        <v>848</v>
      </c>
      <c r="O41" s="841"/>
      <c r="P41" s="841"/>
      <c r="Q41" s="841"/>
    </row>
    <row r="42" spans="1:18" ht="12.75" customHeigh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841" t="s">
        <v>849</v>
      </c>
      <c r="O42" s="841"/>
      <c r="P42" s="841"/>
      <c r="Q42" s="841"/>
    </row>
    <row r="43" spans="1:18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1:18">
      <c r="A44" s="12"/>
      <c r="B44" s="12"/>
      <c r="C44" s="12"/>
      <c r="D44" s="12"/>
      <c r="E44" s="12"/>
      <c r="F44" s="12"/>
      <c r="N44" s="863"/>
      <c r="O44" s="863"/>
      <c r="P44" s="863"/>
      <c r="Q44" s="863"/>
    </row>
    <row r="45" spans="1:18">
      <c r="A45" s="874"/>
      <c r="B45" s="874"/>
      <c r="C45" s="874"/>
      <c r="D45" s="874"/>
      <c r="E45" s="874"/>
      <c r="F45" s="874"/>
      <c r="G45" s="874"/>
      <c r="H45" s="874"/>
      <c r="I45" s="874"/>
      <c r="J45" s="874"/>
      <c r="K45" s="874"/>
      <c r="L45" s="874"/>
    </row>
  </sheetData>
  <mergeCells count="62">
    <mergeCell ref="A41:B41"/>
    <mergeCell ref="H32:I32"/>
    <mergeCell ref="M32:N32"/>
    <mergeCell ref="H33:I33"/>
    <mergeCell ref="M33:N33"/>
    <mergeCell ref="N41:Q41"/>
    <mergeCell ref="H29:I29"/>
    <mergeCell ref="M29:N29"/>
    <mergeCell ref="H30:I30"/>
    <mergeCell ref="M30:N30"/>
    <mergeCell ref="H31:I31"/>
    <mergeCell ref="M31:N31"/>
    <mergeCell ref="H26:I26"/>
    <mergeCell ref="M26:N26"/>
    <mergeCell ref="H27:I27"/>
    <mergeCell ref="M27:N27"/>
    <mergeCell ref="H28:I28"/>
    <mergeCell ref="M28:N28"/>
    <mergeCell ref="H23:I23"/>
    <mergeCell ref="M23:N23"/>
    <mergeCell ref="H24:I24"/>
    <mergeCell ref="M24:N24"/>
    <mergeCell ref="H25:I25"/>
    <mergeCell ref="M25:N25"/>
    <mergeCell ref="H20:I20"/>
    <mergeCell ref="M20:N20"/>
    <mergeCell ref="H21:I21"/>
    <mergeCell ref="M21:N21"/>
    <mergeCell ref="H22:I22"/>
    <mergeCell ref="M22:N22"/>
    <mergeCell ref="M17:N17"/>
    <mergeCell ref="H18:I18"/>
    <mergeCell ref="M18:N18"/>
    <mergeCell ref="H19:I19"/>
    <mergeCell ref="M19:N19"/>
    <mergeCell ref="O1:Q1"/>
    <mergeCell ref="A2:L2"/>
    <mergeCell ref="A3:L3"/>
    <mergeCell ref="A5:L5"/>
    <mergeCell ref="M8:Q8"/>
    <mergeCell ref="A8:A9"/>
    <mergeCell ref="B8:B9"/>
    <mergeCell ref="C8:G8"/>
    <mergeCell ref="H8:L8"/>
    <mergeCell ref="L7:Q7"/>
    <mergeCell ref="A7:C7"/>
    <mergeCell ref="N42:Q42"/>
    <mergeCell ref="A45:L45"/>
    <mergeCell ref="N44:Q44"/>
    <mergeCell ref="H11:I11"/>
    <mergeCell ref="M11:N11"/>
    <mergeCell ref="H12:I12"/>
    <mergeCell ref="M12:N12"/>
    <mergeCell ref="H13:I13"/>
    <mergeCell ref="M13:N13"/>
    <mergeCell ref="H14:I14"/>
    <mergeCell ref="M14:N14"/>
    <mergeCell ref="H15:I15"/>
    <mergeCell ref="M15:N15"/>
    <mergeCell ref="H16:I16"/>
    <mergeCell ref="M16:N16"/>
    <mergeCell ref="H17:I1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40"/>
  <sheetViews>
    <sheetView view="pageBreakPreview" topLeftCell="A13" zoomScaleSheetLayoutView="100" workbookViewId="0">
      <selection activeCell="O27" sqref="O27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9.5703125" customWidth="1"/>
  </cols>
  <sheetData>
    <row r="2" spans="1:7" ht="19.5">
      <c r="A2" s="849" t="s">
        <v>0</v>
      </c>
      <c r="B2" s="849"/>
      <c r="C2" s="849"/>
      <c r="D2" s="849"/>
      <c r="E2" s="849"/>
      <c r="G2" s="281" t="s">
        <v>609</v>
      </c>
    </row>
    <row r="3" spans="1:7" ht="21">
      <c r="A3" s="850" t="s">
        <v>717</v>
      </c>
      <c r="B3" s="850"/>
      <c r="C3" s="850"/>
      <c r="D3" s="850"/>
      <c r="E3" s="850"/>
      <c r="F3" s="850"/>
    </row>
    <row r="4" spans="1:7" ht="15">
      <c r="A4" s="143"/>
      <c r="B4" s="143"/>
    </row>
    <row r="5" spans="1:7" ht="18" customHeight="1">
      <c r="A5" s="879" t="s">
        <v>610</v>
      </c>
      <c r="B5" s="879"/>
      <c r="C5" s="879"/>
      <c r="D5" s="879"/>
      <c r="E5" s="879"/>
      <c r="F5" s="879"/>
    </row>
    <row r="6" spans="1:7" ht="15.75">
      <c r="A6" s="840" t="s">
        <v>850</v>
      </c>
      <c r="B6" s="840"/>
      <c r="C6" s="840"/>
    </row>
    <row r="7" spans="1:7" ht="15">
      <c r="A7" s="144"/>
      <c r="B7" s="144"/>
      <c r="F7" s="880" t="s">
        <v>1015</v>
      </c>
      <c r="G7" s="880"/>
    </row>
    <row r="8" spans="1:7" ht="42" customHeight="1">
      <c r="A8" s="145" t="s">
        <v>2</v>
      </c>
      <c r="B8" s="145" t="s">
        <v>3</v>
      </c>
      <c r="C8" s="208" t="s">
        <v>611</v>
      </c>
      <c r="D8" s="208" t="s">
        <v>612</v>
      </c>
      <c r="E8" s="208" t="s">
        <v>613</v>
      </c>
      <c r="F8" s="208" t="s">
        <v>614</v>
      </c>
      <c r="G8" s="199" t="s">
        <v>615</v>
      </c>
    </row>
    <row r="9" spans="1:7" s="141" customFormat="1" ht="15">
      <c r="A9" s="146" t="s">
        <v>246</v>
      </c>
      <c r="B9" s="146" t="s">
        <v>247</v>
      </c>
      <c r="C9" s="146" t="s">
        <v>248</v>
      </c>
      <c r="D9" s="146" t="s">
        <v>249</v>
      </c>
      <c r="E9" s="146" t="s">
        <v>250</v>
      </c>
      <c r="F9" s="146" t="s">
        <v>251</v>
      </c>
      <c r="G9" s="146" t="s">
        <v>252</v>
      </c>
    </row>
    <row r="10" spans="1:7" s="141" customFormat="1" ht="15">
      <c r="A10" s="6">
        <v>1</v>
      </c>
      <c r="B10" s="452" t="s">
        <v>869</v>
      </c>
      <c r="C10" s="453">
        <v>136386</v>
      </c>
      <c r="D10" s="453">
        <v>136386</v>
      </c>
      <c r="E10" s="453">
        <v>0</v>
      </c>
      <c r="F10" s="453">
        <v>0</v>
      </c>
      <c r="G10" s="453">
        <v>0</v>
      </c>
    </row>
    <row r="11" spans="1:7" s="141" customFormat="1" ht="15">
      <c r="A11" s="6">
        <v>2</v>
      </c>
      <c r="B11" s="452" t="s">
        <v>870</v>
      </c>
      <c r="C11" s="453">
        <v>32330</v>
      </c>
      <c r="D11" s="453">
        <v>32330</v>
      </c>
      <c r="E11" s="453">
        <v>0</v>
      </c>
      <c r="F11" s="453">
        <v>0</v>
      </c>
      <c r="G11" s="453">
        <v>0</v>
      </c>
    </row>
    <row r="12" spans="1:7" s="141" customFormat="1" ht="15">
      <c r="A12" s="6">
        <v>3</v>
      </c>
      <c r="B12" s="452" t="s">
        <v>871</v>
      </c>
      <c r="C12" s="453">
        <v>82029</v>
      </c>
      <c r="D12" s="453">
        <v>82029</v>
      </c>
      <c r="E12" s="453">
        <v>0</v>
      </c>
      <c r="F12" s="453">
        <v>0</v>
      </c>
      <c r="G12" s="453">
        <v>0</v>
      </c>
    </row>
    <row r="13" spans="1:7" s="141" customFormat="1" ht="15">
      <c r="A13" s="6">
        <v>4</v>
      </c>
      <c r="B13" s="452" t="s">
        <v>872</v>
      </c>
      <c r="C13" s="453">
        <v>42068</v>
      </c>
      <c r="D13" s="453">
        <v>42068</v>
      </c>
      <c r="E13" s="453">
        <v>0</v>
      </c>
      <c r="F13" s="453">
        <v>0</v>
      </c>
      <c r="G13" s="453">
        <v>0</v>
      </c>
    </row>
    <row r="14" spans="1:7" s="141" customFormat="1" ht="15">
      <c r="A14" s="6">
        <v>5</v>
      </c>
      <c r="B14" s="452" t="s">
        <v>873</v>
      </c>
      <c r="C14" s="453">
        <v>32199</v>
      </c>
      <c r="D14" s="453">
        <v>32199</v>
      </c>
      <c r="E14" s="453">
        <v>0</v>
      </c>
      <c r="F14" s="453">
        <v>0</v>
      </c>
      <c r="G14" s="453">
        <v>0</v>
      </c>
    </row>
    <row r="15" spans="1:7" s="141" customFormat="1" ht="15">
      <c r="A15" s="6">
        <v>6</v>
      </c>
      <c r="B15" s="452" t="s">
        <v>874</v>
      </c>
      <c r="C15" s="453">
        <v>84016</v>
      </c>
      <c r="D15" s="453">
        <v>84016</v>
      </c>
      <c r="E15" s="453">
        <v>0</v>
      </c>
      <c r="F15" s="453">
        <v>0</v>
      </c>
      <c r="G15" s="453">
        <v>0</v>
      </c>
    </row>
    <row r="16" spans="1:7" s="141" customFormat="1" ht="15">
      <c r="A16" s="6">
        <v>7</v>
      </c>
      <c r="B16" s="452" t="s">
        <v>875</v>
      </c>
      <c r="C16" s="453">
        <v>68729</v>
      </c>
      <c r="D16" s="453">
        <v>68729</v>
      </c>
      <c r="E16" s="453">
        <v>0</v>
      </c>
      <c r="F16" s="453">
        <v>0</v>
      </c>
      <c r="G16" s="453">
        <v>0</v>
      </c>
    </row>
    <row r="17" spans="1:7" s="141" customFormat="1" ht="15">
      <c r="A17" s="6">
        <v>8</v>
      </c>
      <c r="B17" s="452" t="s">
        <v>876</v>
      </c>
      <c r="C17" s="453">
        <v>84628</v>
      </c>
      <c r="D17" s="453">
        <v>84628</v>
      </c>
      <c r="E17" s="453">
        <v>0</v>
      </c>
      <c r="F17" s="453">
        <v>0</v>
      </c>
      <c r="G17" s="453">
        <v>0</v>
      </c>
    </row>
    <row r="18" spans="1:7" s="141" customFormat="1" ht="15">
      <c r="A18" s="6">
        <v>9</v>
      </c>
      <c r="B18" s="452" t="s">
        <v>877</v>
      </c>
      <c r="C18" s="453">
        <v>27681</v>
      </c>
      <c r="D18" s="453">
        <v>27681</v>
      </c>
      <c r="E18" s="453">
        <v>0</v>
      </c>
      <c r="F18" s="453">
        <v>0</v>
      </c>
      <c r="G18" s="453">
        <v>0</v>
      </c>
    </row>
    <row r="19" spans="1:7" s="141" customFormat="1" ht="15">
      <c r="A19" s="6">
        <v>10</v>
      </c>
      <c r="B19" s="452" t="s">
        <v>878</v>
      </c>
      <c r="C19" s="453">
        <v>84886</v>
      </c>
      <c r="D19" s="453">
        <v>84886</v>
      </c>
      <c r="E19" s="453">
        <v>0</v>
      </c>
      <c r="F19" s="453">
        <v>0</v>
      </c>
      <c r="G19" s="453">
        <v>0</v>
      </c>
    </row>
    <row r="20" spans="1:7" s="141" customFormat="1" ht="15">
      <c r="A20" s="6">
        <v>11</v>
      </c>
      <c r="B20" s="452" t="s">
        <v>879</v>
      </c>
      <c r="C20" s="453">
        <v>112282</v>
      </c>
      <c r="D20" s="453">
        <v>112282</v>
      </c>
      <c r="E20" s="453">
        <v>0</v>
      </c>
      <c r="F20" s="453">
        <v>0</v>
      </c>
      <c r="G20" s="453">
        <v>0</v>
      </c>
    </row>
    <row r="21" spans="1:7" s="141" customFormat="1" ht="15">
      <c r="A21" s="6">
        <v>12</v>
      </c>
      <c r="B21" s="452" t="s">
        <v>880</v>
      </c>
      <c r="C21" s="453">
        <v>45942</v>
      </c>
      <c r="D21" s="453">
        <v>45942</v>
      </c>
      <c r="E21" s="453">
        <v>0</v>
      </c>
      <c r="F21" s="453">
        <v>0</v>
      </c>
      <c r="G21" s="453">
        <v>0</v>
      </c>
    </row>
    <row r="22" spans="1:7" s="141" customFormat="1" ht="15">
      <c r="A22" s="6">
        <v>13</v>
      </c>
      <c r="B22" s="452" t="s">
        <v>881</v>
      </c>
      <c r="C22" s="453">
        <v>164714</v>
      </c>
      <c r="D22" s="453">
        <v>164714</v>
      </c>
      <c r="E22" s="453">
        <v>0</v>
      </c>
      <c r="F22" s="453">
        <v>0</v>
      </c>
      <c r="G22" s="453">
        <v>0</v>
      </c>
    </row>
    <row r="23" spans="1:7" s="141" customFormat="1" ht="15">
      <c r="A23" s="6">
        <v>14</v>
      </c>
      <c r="B23" s="452" t="s">
        <v>882</v>
      </c>
      <c r="C23" s="453">
        <v>52517</v>
      </c>
      <c r="D23" s="453">
        <v>52517</v>
      </c>
      <c r="E23" s="453">
        <v>0</v>
      </c>
      <c r="F23" s="453">
        <v>0</v>
      </c>
      <c r="G23" s="453">
        <v>0</v>
      </c>
    </row>
    <row r="24" spans="1:7" s="141" customFormat="1" ht="15">
      <c r="A24" s="6">
        <v>15</v>
      </c>
      <c r="B24" s="452" t="s">
        <v>883</v>
      </c>
      <c r="C24" s="453">
        <v>62026</v>
      </c>
      <c r="D24" s="453">
        <v>62026</v>
      </c>
      <c r="E24" s="453">
        <v>0</v>
      </c>
      <c r="F24" s="453">
        <v>0</v>
      </c>
      <c r="G24" s="453">
        <v>0</v>
      </c>
    </row>
    <row r="25" spans="1:7" s="141" customFormat="1" ht="15">
      <c r="A25" s="6">
        <v>16</v>
      </c>
      <c r="B25" s="452" t="s">
        <v>884</v>
      </c>
      <c r="C25" s="453">
        <v>60938</v>
      </c>
      <c r="D25" s="453">
        <v>60938</v>
      </c>
      <c r="E25" s="453">
        <v>0</v>
      </c>
      <c r="F25" s="453">
        <v>0</v>
      </c>
      <c r="G25" s="453">
        <v>0</v>
      </c>
    </row>
    <row r="26" spans="1:7" s="141" customFormat="1" ht="15">
      <c r="A26" s="6">
        <v>17</v>
      </c>
      <c r="B26" s="452" t="s">
        <v>885</v>
      </c>
      <c r="C26" s="453">
        <v>32890</v>
      </c>
      <c r="D26" s="453">
        <v>32890</v>
      </c>
      <c r="E26" s="453">
        <v>0</v>
      </c>
      <c r="F26" s="453">
        <v>0</v>
      </c>
      <c r="G26" s="453">
        <v>0</v>
      </c>
    </row>
    <row r="27" spans="1:7" s="141" customFormat="1" ht="15">
      <c r="A27" s="6">
        <v>18</v>
      </c>
      <c r="B27" s="452" t="s">
        <v>888</v>
      </c>
      <c r="C27" s="453">
        <v>106812</v>
      </c>
      <c r="D27" s="453">
        <v>106812</v>
      </c>
      <c r="E27" s="453">
        <v>0</v>
      </c>
      <c r="F27" s="453">
        <v>0</v>
      </c>
      <c r="G27" s="453">
        <v>0</v>
      </c>
    </row>
    <row r="28" spans="1:7" s="141" customFormat="1" ht="15">
      <c r="A28" s="6">
        <v>19</v>
      </c>
      <c r="B28" s="452" t="s">
        <v>886</v>
      </c>
      <c r="C28" s="453">
        <v>39964</v>
      </c>
      <c r="D28" s="453">
        <v>39964</v>
      </c>
      <c r="E28" s="453">
        <v>0</v>
      </c>
      <c r="F28" s="453">
        <v>0</v>
      </c>
      <c r="G28" s="453">
        <v>0</v>
      </c>
    </row>
    <row r="29" spans="1:7" s="141" customFormat="1" ht="15">
      <c r="A29" s="6">
        <v>20</v>
      </c>
      <c r="B29" s="452" t="s">
        <v>887</v>
      </c>
      <c r="C29" s="453">
        <v>91776</v>
      </c>
      <c r="D29" s="453">
        <v>91776</v>
      </c>
      <c r="E29" s="453">
        <v>0</v>
      </c>
      <c r="F29" s="453">
        <v>0</v>
      </c>
      <c r="G29" s="453">
        <v>0</v>
      </c>
    </row>
    <row r="30" spans="1:7" s="141" customFormat="1" ht="15">
      <c r="A30" s="6">
        <v>21</v>
      </c>
      <c r="B30" s="452" t="s">
        <v>889</v>
      </c>
      <c r="C30" s="453">
        <v>53598</v>
      </c>
      <c r="D30" s="453">
        <v>53598</v>
      </c>
      <c r="E30" s="453">
        <v>0</v>
      </c>
      <c r="F30" s="453">
        <v>0</v>
      </c>
      <c r="G30" s="453">
        <v>0</v>
      </c>
    </row>
    <row r="31" spans="1:7" s="141" customFormat="1" ht="15">
      <c r="A31" s="6">
        <v>22</v>
      </c>
      <c r="B31" s="452" t="s">
        <v>890</v>
      </c>
      <c r="C31" s="453">
        <v>76032</v>
      </c>
      <c r="D31" s="453">
        <v>76032</v>
      </c>
      <c r="E31" s="453">
        <v>0</v>
      </c>
      <c r="F31" s="453">
        <v>0</v>
      </c>
      <c r="G31" s="453">
        <v>0</v>
      </c>
    </row>
    <row r="32" spans="1:7">
      <c r="B32" s="2" t="s">
        <v>15</v>
      </c>
      <c r="C32" s="227">
        <f>SUM(C10:C31)</f>
        <v>1574443</v>
      </c>
      <c r="D32" s="227">
        <f t="shared" ref="D32:G32" si="0">SUM(D10:D31)</f>
        <v>1574443</v>
      </c>
      <c r="E32" s="227">
        <f t="shared" si="0"/>
        <v>0</v>
      </c>
      <c r="F32" s="227">
        <f t="shared" si="0"/>
        <v>0</v>
      </c>
      <c r="G32" s="227">
        <f t="shared" si="0"/>
        <v>0</v>
      </c>
    </row>
    <row r="35" spans="1:13" ht="15.75">
      <c r="A35" s="278" t="s">
        <v>1024</v>
      </c>
      <c r="B35" s="279"/>
    </row>
    <row r="36" spans="1:13" ht="16.5" customHeight="1">
      <c r="A36" s="209"/>
      <c r="B36" s="209"/>
      <c r="C36" s="209"/>
      <c r="D36" s="209"/>
    </row>
    <row r="37" spans="1:13" ht="21.75" customHeight="1">
      <c r="A37" s="209"/>
      <c r="B37" s="209"/>
      <c r="C37" s="209"/>
      <c r="D37" s="209"/>
      <c r="E37" s="841" t="s">
        <v>848</v>
      </c>
      <c r="F37" s="841"/>
      <c r="G37" s="841"/>
      <c r="H37" s="841"/>
      <c r="I37" s="841"/>
    </row>
    <row r="38" spans="1:13" ht="15" customHeight="1">
      <c r="A38" s="209"/>
      <c r="B38" s="209"/>
      <c r="C38" s="209"/>
      <c r="D38" s="209"/>
      <c r="E38" s="841" t="s">
        <v>849</v>
      </c>
      <c r="F38" s="841"/>
      <c r="G38" s="841"/>
      <c r="H38" s="841"/>
      <c r="I38" s="841"/>
    </row>
    <row r="39" spans="1:13">
      <c r="C39" s="209"/>
      <c r="D39" s="209"/>
    </row>
    <row r="40" spans="1:13">
      <c r="A40" s="209"/>
      <c r="B40" s="209"/>
      <c r="C40" s="209"/>
      <c r="D40" s="209"/>
      <c r="J40" s="209"/>
      <c r="K40" s="209"/>
      <c r="L40" s="209"/>
      <c r="M40" s="209"/>
    </row>
  </sheetData>
  <mergeCells count="7">
    <mergeCell ref="E37:I37"/>
    <mergeCell ref="E38:I38"/>
    <mergeCell ref="A2:E2"/>
    <mergeCell ref="A3:F3"/>
    <mergeCell ref="A5:F5"/>
    <mergeCell ref="F7:G7"/>
    <mergeCell ref="A6:C6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6"/>
  <sheetViews>
    <sheetView view="pageBreakPreview" topLeftCell="A5" zoomScale="90" zoomScaleSheetLayoutView="90" workbookViewId="0">
      <selection activeCell="H11" sqref="H11:H32"/>
    </sheetView>
  </sheetViews>
  <sheetFormatPr defaultRowHeight="12.75"/>
  <cols>
    <col min="1" max="1" width="7.42578125" style="13" customWidth="1"/>
    <col min="2" max="2" width="15.7109375" style="13" bestFit="1" customWidth="1"/>
    <col min="3" max="3" width="11" style="13" customWidth="1"/>
    <col min="4" max="4" width="10" style="13" customWidth="1"/>
    <col min="5" max="5" width="13.140625" style="13" customWidth="1"/>
    <col min="6" max="6" width="15.140625" style="13" customWidth="1"/>
    <col min="7" max="7" width="13.28515625" style="13" customWidth="1"/>
    <col min="8" max="8" width="14.7109375" style="13" customWidth="1"/>
    <col min="9" max="9" width="16.7109375" style="13" customWidth="1"/>
    <col min="10" max="10" width="19.28515625" style="13" customWidth="1"/>
    <col min="11" max="16384" width="9.140625" style="13"/>
  </cols>
  <sheetData>
    <row r="1" spans="1:13" customFormat="1" ht="18.75">
      <c r="E1" s="738"/>
      <c r="F1" s="738"/>
      <c r="G1" s="738"/>
      <c r="H1" s="738"/>
      <c r="I1" s="738"/>
      <c r="J1" s="282" t="s">
        <v>57</v>
      </c>
    </row>
    <row r="2" spans="1:13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3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3" ht="20.25" customHeight="1">
      <c r="A4" s="864" t="s">
        <v>775</v>
      </c>
      <c r="B4" s="864"/>
      <c r="C4" s="864"/>
      <c r="D4" s="864"/>
      <c r="E4" s="864"/>
      <c r="F4" s="864"/>
      <c r="G4" s="864"/>
      <c r="H4" s="864"/>
      <c r="I4" s="864"/>
      <c r="J4" s="864"/>
    </row>
    <row r="5" spans="1:13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ht="0.75" customHeight="1"/>
    <row r="7" spans="1:13" ht="15.75">
      <c r="A7" s="840" t="s">
        <v>850</v>
      </c>
      <c r="B7" s="840"/>
      <c r="C7" s="840"/>
      <c r="H7" s="880" t="s">
        <v>1015</v>
      </c>
      <c r="I7" s="880"/>
      <c r="J7" s="880"/>
    </row>
    <row r="8" spans="1:13">
      <c r="A8" s="865" t="s">
        <v>2</v>
      </c>
      <c r="B8" s="865" t="s">
        <v>3</v>
      </c>
      <c r="C8" s="881" t="s">
        <v>776</v>
      </c>
      <c r="D8" s="882"/>
      <c r="E8" s="882"/>
      <c r="F8" s="883"/>
      <c r="G8" s="881" t="s">
        <v>97</v>
      </c>
      <c r="H8" s="882"/>
      <c r="I8" s="882"/>
      <c r="J8" s="883"/>
      <c r="M8" s="18"/>
    </row>
    <row r="9" spans="1:13" ht="64.5" customHeight="1">
      <c r="A9" s="865"/>
      <c r="B9" s="865"/>
      <c r="C9" s="4" t="s">
        <v>176</v>
      </c>
      <c r="D9" s="4" t="s">
        <v>13</v>
      </c>
      <c r="E9" s="235" t="s">
        <v>1025</v>
      </c>
      <c r="F9" s="5" t="s">
        <v>193</v>
      </c>
      <c r="G9" s="4" t="s">
        <v>176</v>
      </c>
      <c r="H9" s="20" t="s">
        <v>14</v>
      </c>
      <c r="I9" s="89" t="s">
        <v>688</v>
      </c>
      <c r="J9" s="4" t="s">
        <v>689</v>
      </c>
    </row>
    <row r="10" spans="1:1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4">
        <v>7</v>
      </c>
      <c r="H10" s="87">
        <v>8</v>
      </c>
      <c r="I10" s="4">
        <v>9</v>
      </c>
      <c r="J10" s="4">
        <v>10</v>
      </c>
    </row>
    <row r="11" spans="1:13">
      <c r="A11" s="289">
        <v>1</v>
      </c>
      <c r="B11" s="16" t="s">
        <v>869</v>
      </c>
      <c r="C11" s="289">
        <v>880</v>
      </c>
      <c r="D11" s="289">
        <v>73694</v>
      </c>
      <c r="E11" s="289">
        <v>240</v>
      </c>
      <c r="F11" s="456">
        <f>D11*E11</f>
        <v>17686560</v>
      </c>
      <c r="G11" s="289">
        <v>880</v>
      </c>
      <c r="H11" s="294">
        <v>17652304</v>
      </c>
      <c r="I11" s="289">
        <v>243</v>
      </c>
      <c r="J11" s="725">
        <v>72644</v>
      </c>
    </row>
    <row r="12" spans="1:13">
      <c r="A12" s="289">
        <v>2</v>
      </c>
      <c r="B12" s="16" t="s">
        <v>870</v>
      </c>
      <c r="C12" s="289">
        <v>183</v>
      </c>
      <c r="D12" s="289">
        <v>16588</v>
      </c>
      <c r="E12" s="289">
        <v>240</v>
      </c>
      <c r="F12" s="456">
        <f t="shared" ref="F12:F32" si="0">D12*E12</f>
        <v>3981120</v>
      </c>
      <c r="G12" s="289">
        <v>183</v>
      </c>
      <c r="H12" s="294">
        <v>4034964</v>
      </c>
      <c r="I12" s="289">
        <v>243</v>
      </c>
      <c r="J12" s="725">
        <v>16605</v>
      </c>
    </row>
    <row r="13" spans="1:13">
      <c r="A13" s="289">
        <v>3</v>
      </c>
      <c r="B13" s="16" t="s">
        <v>871</v>
      </c>
      <c r="C13" s="289">
        <v>401</v>
      </c>
      <c r="D13" s="289">
        <v>41740</v>
      </c>
      <c r="E13" s="289">
        <v>240</v>
      </c>
      <c r="F13" s="456">
        <f t="shared" si="0"/>
        <v>10017600</v>
      </c>
      <c r="G13" s="289">
        <v>401</v>
      </c>
      <c r="H13" s="294">
        <v>10223592</v>
      </c>
      <c r="I13" s="289">
        <v>243</v>
      </c>
      <c r="J13" s="725">
        <v>42072</v>
      </c>
    </row>
    <row r="14" spans="1:13">
      <c r="A14" s="289">
        <v>4</v>
      </c>
      <c r="B14" s="16" t="s">
        <v>872</v>
      </c>
      <c r="C14" s="289">
        <v>249</v>
      </c>
      <c r="D14" s="289">
        <v>21711</v>
      </c>
      <c r="E14" s="289">
        <v>240</v>
      </c>
      <c r="F14" s="456">
        <f t="shared" si="0"/>
        <v>5210640</v>
      </c>
      <c r="G14" s="289">
        <v>249</v>
      </c>
      <c r="H14" s="294">
        <v>5224931.9999999991</v>
      </c>
      <c r="I14" s="289">
        <v>243</v>
      </c>
      <c r="J14" s="725">
        <v>21502</v>
      </c>
    </row>
    <row r="15" spans="1:13">
      <c r="A15" s="289">
        <v>5</v>
      </c>
      <c r="B15" s="16" t="s">
        <v>873</v>
      </c>
      <c r="C15" s="289">
        <v>438</v>
      </c>
      <c r="D15" s="289">
        <v>17183</v>
      </c>
      <c r="E15" s="289">
        <v>240</v>
      </c>
      <c r="F15" s="456">
        <f t="shared" si="0"/>
        <v>4123920</v>
      </c>
      <c r="G15" s="289">
        <v>438</v>
      </c>
      <c r="H15" s="294">
        <v>4061208</v>
      </c>
      <c r="I15" s="289">
        <v>243</v>
      </c>
      <c r="J15" s="725">
        <v>16713</v>
      </c>
    </row>
    <row r="16" spans="1:13">
      <c r="A16" s="289">
        <v>6</v>
      </c>
      <c r="B16" s="16" t="s">
        <v>874</v>
      </c>
      <c r="C16" s="289">
        <v>475</v>
      </c>
      <c r="D16" s="289">
        <v>44882</v>
      </c>
      <c r="E16" s="289">
        <v>240</v>
      </c>
      <c r="F16" s="456">
        <f t="shared" si="0"/>
        <v>10771680</v>
      </c>
      <c r="G16" s="289">
        <v>475</v>
      </c>
      <c r="H16" s="294">
        <v>10856132</v>
      </c>
      <c r="I16" s="289">
        <v>243</v>
      </c>
      <c r="J16" s="725">
        <v>44675</v>
      </c>
    </row>
    <row r="17" spans="1:10">
      <c r="A17" s="289">
        <v>7</v>
      </c>
      <c r="B17" s="16" t="s">
        <v>875</v>
      </c>
      <c r="C17" s="289">
        <v>610</v>
      </c>
      <c r="D17" s="289">
        <v>40012</v>
      </c>
      <c r="E17" s="289">
        <v>240</v>
      </c>
      <c r="F17" s="456">
        <f t="shared" si="0"/>
        <v>9602880</v>
      </c>
      <c r="G17" s="289">
        <v>610</v>
      </c>
      <c r="H17" s="294">
        <v>9701284</v>
      </c>
      <c r="I17" s="289">
        <v>243</v>
      </c>
      <c r="J17" s="725">
        <v>39923</v>
      </c>
    </row>
    <row r="18" spans="1:10">
      <c r="A18" s="289">
        <v>8</v>
      </c>
      <c r="B18" s="16" t="s">
        <v>876</v>
      </c>
      <c r="C18" s="289">
        <v>1108</v>
      </c>
      <c r="D18" s="289">
        <v>39779</v>
      </c>
      <c r="E18" s="289">
        <v>240</v>
      </c>
      <c r="F18" s="456">
        <f t="shared" si="0"/>
        <v>9546960</v>
      </c>
      <c r="G18" s="289">
        <v>1108</v>
      </c>
      <c r="H18" s="294">
        <v>9575204</v>
      </c>
      <c r="I18" s="289">
        <v>243</v>
      </c>
      <c r="J18" s="725">
        <v>39404</v>
      </c>
    </row>
    <row r="19" spans="1:10">
      <c r="A19" s="289">
        <v>9</v>
      </c>
      <c r="B19" s="16" t="s">
        <v>877</v>
      </c>
      <c r="C19" s="289">
        <v>378</v>
      </c>
      <c r="D19" s="289">
        <v>13802</v>
      </c>
      <c r="E19" s="289">
        <v>240</v>
      </c>
      <c r="F19" s="456">
        <f t="shared" si="0"/>
        <v>3312480</v>
      </c>
      <c r="G19" s="289">
        <v>378</v>
      </c>
      <c r="H19" s="294">
        <v>3314984</v>
      </c>
      <c r="I19" s="289">
        <v>243</v>
      </c>
      <c r="J19" s="725">
        <v>13642</v>
      </c>
    </row>
    <row r="20" spans="1:10">
      <c r="A20" s="289">
        <v>10</v>
      </c>
      <c r="B20" s="16" t="s">
        <v>878</v>
      </c>
      <c r="C20" s="289">
        <v>1232</v>
      </c>
      <c r="D20" s="289">
        <v>43903</v>
      </c>
      <c r="E20" s="289">
        <v>240</v>
      </c>
      <c r="F20" s="456">
        <f t="shared" si="0"/>
        <v>10536720</v>
      </c>
      <c r="G20" s="289">
        <v>1232</v>
      </c>
      <c r="H20" s="294">
        <v>10700308</v>
      </c>
      <c r="I20" s="289">
        <v>243</v>
      </c>
      <c r="J20" s="725">
        <v>44034</v>
      </c>
    </row>
    <row r="21" spans="1:10">
      <c r="A21" s="289">
        <v>11</v>
      </c>
      <c r="B21" s="16" t="s">
        <v>879</v>
      </c>
      <c r="C21" s="289">
        <v>974</v>
      </c>
      <c r="D21" s="289">
        <v>55514</v>
      </c>
      <c r="E21" s="289">
        <v>240</v>
      </c>
      <c r="F21" s="456">
        <f t="shared" si="0"/>
        <v>13323360</v>
      </c>
      <c r="G21" s="289">
        <v>974</v>
      </c>
      <c r="H21" s="294">
        <v>13497048</v>
      </c>
      <c r="I21" s="289">
        <v>243</v>
      </c>
      <c r="J21" s="725">
        <v>55544</v>
      </c>
    </row>
    <row r="22" spans="1:10">
      <c r="A22" s="289">
        <v>12</v>
      </c>
      <c r="B22" s="16" t="s">
        <v>880</v>
      </c>
      <c r="C22" s="289">
        <v>532</v>
      </c>
      <c r="D22" s="289">
        <v>23803</v>
      </c>
      <c r="E22" s="289">
        <v>240</v>
      </c>
      <c r="F22" s="456">
        <f t="shared" si="0"/>
        <v>5712720</v>
      </c>
      <c r="G22" s="289">
        <v>532</v>
      </c>
      <c r="H22" s="294">
        <v>5753228</v>
      </c>
      <c r="I22" s="289">
        <v>243</v>
      </c>
      <c r="J22" s="725">
        <v>23676</v>
      </c>
    </row>
    <row r="23" spans="1:10">
      <c r="A23" s="289">
        <v>13</v>
      </c>
      <c r="B23" s="16" t="s">
        <v>881</v>
      </c>
      <c r="C23" s="289">
        <v>1033</v>
      </c>
      <c r="D23" s="289">
        <v>84342</v>
      </c>
      <c r="E23" s="289">
        <v>240</v>
      </c>
      <c r="F23" s="456">
        <f t="shared" si="0"/>
        <v>20242080</v>
      </c>
      <c r="G23" s="289">
        <v>1033</v>
      </c>
      <c r="H23" s="294">
        <v>20605260</v>
      </c>
      <c r="I23" s="289">
        <v>243</v>
      </c>
      <c r="J23" s="725">
        <v>84795</v>
      </c>
    </row>
    <row r="24" spans="1:10">
      <c r="A24" s="289">
        <v>14</v>
      </c>
      <c r="B24" s="16" t="s">
        <v>882</v>
      </c>
      <c r="C24" s="289">
        <v>298</v>
      </c>
      <c r="D24" s="289">
        <v>27048</v>
      </c>
      <c r="E24" s="289">
        <v>240</v>
      </c>
      <c r="F24" s="456">
        <f t="shared" si="0"/>
        <v>6491520</v>
      </c>
      <c r="G24" s="289">
        <v>298</v>
      </c>
      <c r="H24" s="294">
        <v>6420468.0000000009</v>
      </c>
      <c r="I24" s="289">
        <v>243</v>
      </c>
      <c r="J24" s="725">
        <v>26422</v>
      </c>
    </row>
    <row r="25" spans="1:10" s="309" customFormat="1">
      <c r="A25" s="289">
        <v>15</v>
      </c>
      <c r="B25" s="16" t="s">
        <v>883</v>
      </c>
      <c r="C25" s="289">
        <v>361</v>
      </c>
      <c r="D25" s="289">
        <v>32369</v>
      </c>
      <c r="E25" s="289">
        <v>240</v>
      </c>
      <c r="F25" s="456">
        <f t="shared" si="0"/>
        <v>7768560</v>
      </c>
      <c r="G25" s="289">
        <v>361</v>
      </c>
      <c r="H25" s="294">
        <v>7859420</v>
      </c>
      <c r="I25" s="289">
        <v>243</v>
      </c>
      <c r="J25" s="725">
        <v>32343</v>
      </c>
    </row>
    <row r="26" spans="1:10" s="309" customFormat="1">
      <c r="A26" s="289">
        <v>16</v>
      </c>
      <c r="B26" s="16" t="s">
        <v>884</v>
      </c>
      <c r="C26" s="289">
        <v>332</v>
      </c>
      <c r="D26" s="289">
        <v>30185</v>
      </c>
      <c r="E26" s="289">
        <v>240</v>
      </c>
      <c r="F26" s="456">
        <f t="shared" si="0"/>
        <v>7244400</v>
      </c>
      <c r="G26" s="289">
        <v>332</v>
      </c>
      <c r="H26" s="294">
        <v>7286436</v>
      </c>
      <c r="I26" s="289">
        <v>243</v>
      </c>
      <c r="J26" s="725">
        <v>29985</v>
      </c>
    </row>
    <row r="27" spans="1:10" s="309" customFormat="1">
      <c r="A27" s="289">
        <v>17</v>
      </c>
      <c r="B27" s="16" t="s">
        <v>885</v>
      </c>
      <c r="C27" s="289">
        <v>427</v>
      </c>
      <c r="D27" s="289">
        <v>18825</v>
      </c>
      <c r="E27" s="289">
        <v>240</v>
      </c>
      <c r="F27" s="456">
        <f t="shared" si="0"/>
        <v>4518000</v>
      </c>
      <c r="G27" s="289">
        <v>427</v>
      </c>
      <c r="H27" s="294">
        <v>4524364</v>
      </c>
      <c r="I27" s="289">
        <v>243</v>
      </c>
      <c r="J27" s="725">
        <v>18619</v>
      </c>
    </row>
    <row r="28" spans="1:10" s="309" customFormat="1">
      <c r="A28" s="289">
        <v>18</v>
      </c>
      <c r="B28" s="16" t="s">
        <v>888</v>
      </c>
      <c r="C28" s="289">
        <v>940</v>
      </c>
      <c r="D28" s="289">
        <v>53822</v>
      </c>
      <c r="E28" s="289">
        <v>240</v>
      </c>
      <c r="F28" s="456">
        <f t="shared" si="0"/>
        <v>12917280</v>
      </c>
      <c r="G28" s="289">
        <v>940</v>
      </c>
      <c r="H28" s="294">
        <v>13023716</v>
      </c>
      <c r="I28" s="289">
        <v>243</v>
      </c>
      <c r="J28" s="725">
        <v>53596</v>
      </c>
    </row>
    <row r="29" spans="1:10" s="309" customFormat="1">
      <c r="A29" s="289">
        <v>19</v>
      </c>
      <c r="B29" s="16" t="s">
        <v>886</v>
      </c>
      <c r="C29" s="289">
        <v>552</v>
      </c>
      <c r="D29" s="289">
        <v>21193</v>
      </c>
      <c r="E29" s="289">
        <v>240</v>
      </c>
      <c r="F29" s="456">
        <f t="shared" si="0"/>
        <v>5086320</v>
      </c>
      <c r="G29" s="289">
        <v>552</v>
      </c>
      <c r="H29" s="294">
        <v>5052608</v>
      </c>
      <c r="I29" s="289">
        <v>243</v>
      </c>
      <c r="J29" s="725">
        <v>20793</v>
      </c>
    </row>
    <row r="30" spans="1:10" s="309" customFormat="1">
      <c r="A30" s="289">
        <v>20</v>
      </c>
      <c r="B30" s="16" t="s">
        <v>887</v>
      </c>
      <c r="C30" s="289">
        <v>669</v>
      </c>
      <c r="D30" s="289">
        <v>46050</v>
      </c>
      <c r="E30" s="289">
        <v>240</v>
      </c>
      <c r="F30" s="456">
        <f t="shared" si="0"/>
        <v>11052000</v>
      </c>
      <c r="G30" s="289">
        <v>669</v>
      </c>
      <c r="H30" s="294">
        <v>11155684</v>
      </c>
      <c r="I30" s="289">
        <v>243</v>
      </c>
      <c r="J30" s="725">
        <v>45908</v>
      </c>
    </row>
    <row r="31" spans="1:10">
      <c r="A31" s="289">
        <v>21</v>
      </c>
      <c r="B31" s="16" t="s">
        <v>889</v>
      </c>
      <c r="C31" s="289">
        <v>444</v>
      </c>
      <c r="D31" s="289">
        <v>31575</v>
      </c>
      <c r="E31" s="289">
        <v>240</v>
      </c>
      <c r="F31" s="456">
        <f t="shared" si="0"/>
        <v>7578000</v>
      </c>
      <c r="G31" s="289">
        <v>444</v>
      </c>
      <c r="H31" s="294">
        <v>7700060.0000000009</v>
      </c>
      <c r="I31" s="289">
        <v>243</v>
      </c>
      <c r="J31" s="725">
        <v>31688</v>
      </c>
    </row>
    <row r="32" spans="1:10">
      <c r="A32" s="289">
        <v>22</v>
      </c>
      <c r="B32" s="16" t="s">
        <v>890</v>
      </c>
      <c r="C32" s="289">
        <v>510</v>
      </c>
      <c r="D32" s="289">
        <v>39876</v>
      </c>
      <c r="E32" s="289">
        <v>240</v>
      </c>
      <c r="F32" s="456">
        <f t="shared" si="0"/>
        <v>9570240</v>
      </c>
      <c r="G32" s="289">
        <v>510</v>
      </c>
      <c r="H32" s="294">
        <v>9626656</v>
      </c>
      <c r="I32" s="289">
        <v>243</v>
      </c>
      <c r="J32" s="725">
        <v>39616</v>
      </c>
    </row>
    <row r="33" spans="1:11">
      <c r="A33" s="2" t="s">
        <v>15</v>
      </c>
      <c r="B33" s="21"/>
      <c r="C33" s="290">
        <f>SUM(C11:C32)</f>
        <v>13026</v>
      </c>
      <c r="D33" s="290">
        <f t="shared" ref="D33:J33" si="1">SUM(D11:D32)</f>
        <v>817896</v>
      </c>
      <c r="E33" s="290"/>
      <c r="F33" s="290">
        <f t="shared" si="1"/>
        <v>196295040</v>
      </c>
      <c r="G33" s="290">
        <f t="shared" si="1"/>
        <v>13026</v>
      </c>
      <c r="H33" s="290">
        <f t="shared" si="1"/>
        <v>197849860</v>
      </c>
      <c r="I33" s="290"/>
      <c r="J33" s="730">
        <f t="shared" si="1"/>
        <v>814199</v>
      </c>
    </row>
    <row r="34" spans="1:11">
      <c r="A34" s="9"/>
      <c r="B34" s="22"/>
      <c r="C34" s="22"/>
      <c r="D34" s="18"/>
      <c r="E34" s="18"/>
      <c r="F34" s="18"/>
      <c r="G34" s="18"/>
      <c r="H34" s="18"/>
      <c r="I34" s="18"/>
      <c r="J34" s="18"/>
    </row>
    <row r="35" spans="1:11">
      <c r="A35" s="884" t="s">
        <v>690</v>
      </c>
      <c r="B35" s="884"/>
      <c r="C35" s="884"/>
      <c r="D35" s="884"/>
      <c r="E35" s="884"/>
      <c r="F35" s="884"/>
      <c r="G35" s="884"/>
      <c r="H35" s="884"/>
      <c r="I35" s="18"/>
      <c r="J35" s="18"/>
    </row>
    <row r="36" spans="1:11">
      <c r="A36" s="9"/>
      <c r="B36" s="22"/>
      <c r="C36" s="22"/>
      <c r="D36" s="18"/>
      <c r="E36" s="18"/>
      <c r="F36" s="18"/>
      <c r="G36" s="18"/>
      <c r="H36" s="18"/>
      <c r="I36" s="18"/>
      <c r="J36" s="18"/>
    </row>
    <row r="37" spans="1:11" ht="15.75" customHeight="1">
      <c r="A37" s="11" t="s">
        <v>1023</v>
      </c>
      <c r="B37" s="12"/>
      <c r="C37" s="12"/>
      <c r="D37" s="12"/>
      <c r="E37" s="12"/>
      <c r="F37" s="12"/>
      <c r="G37" s="12"/>
      <c r="I37" s="245"/>
      <c r="J37" s="245"/>
    </row>
    <row r="38" spans="1:11" ht="12.7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1" ht="12.75" customHeight="1">
      <c r="A39" s="245"/>
      <c r="B39" s="245"/>
      <c r="C39" s="245"/>
      <c r="D39" s="245"/>
      <c r="E39" s="245"/>
      <c r="F39" s="245"/>
      <c r="G39" s="245"/>
      <c r="H39" s="274"/>
      <c r="I39" s="274"/>
      <c r="J39" s="274"/>
      <c r="K39" s="274"/>
    </row>
    <row r="40" spans="1:11" ht="19.5">
      <c r="A40" s="12"/>
      <c r="B40" s="12"/>
      <c r="C40" s="12"/>
      <c r="E40" s="12"/>
      <c r="G40" s="841" t="s">
        <v>848</v>
      </c>
      <c r="H40" s="841"/>
      <c r="I40" s="841"/>
      <c r="J40" s="841"/>
      <c r="K40" s="841"/>
    </row>
    <row r="41" spans="1:11" ht="19.5">
      <c r="G41" s="841" t="s">
        <v>849</v>
      </c>
      <c r="H41" s="841"/>
      <c r="I41" s="841"/>
      <c r="J41" s="841"/>
      <c r="K41" s="841"/>
    </row>
    <row r="44" spans="1:11">
      <c r="A44" s="885"/>
      <c r="B44" s="885"/>
      <c r="C44" s="885"/>
      <c r="D44" s="885"/>
      <c r="E44" s="885"/>
      <c r="F44" s="885"/>
      <c r="G44" s="885"/>
      <c r="H44" s="885"/>
      <c r="I44" s="885"/>
      <c r="J44" s="885"/>
    </row>
    <row r="46" spans="1:11">
      <c r="A46" s="885"/>
      <c r="B46" s="885"/>
      <c r="C46" s="885"/>
      <c r="D46" s="885"/>
      <c r="E46" s="885"/>
      <c r="F46" s="885"/>
      <c r="G46" s="885"/>
      <c r="H46" s="885"/>
      <c r="I46" s="885"/>
      <c r="J46" s="885"/>
    </row>
  </sheetData>
  <mergeCells count="15">
    <mergeCell ref="A35:H35"/>
    <mergeCell ref="A46:J46"/>
    <mergeCell ref="A44:J44"/>
    <mergeCell ref="G40:K40"/>
    <mergeCell ref="G41:K41"/>
    <mergeCell ref="E1:I1"/>
    <mergeCell ref="A2:J2"/>
    <mergeCell ref="A3:J3"/>
    <mergeCell ref="G8:J8"/>
    <mergeCell ref="C8:F8"/>
    <mergeCell ref="H7:J7"/>
    <mergeCell ref="A4:J4"/>
    <mergeCell ref="A8:A9"/>
    <mergeCell ref="B8:B9"/>
    <mergeCell ref="A7:C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view="pageBreakPreview" topLeftCell="A4" zoomScale="90" zoomScaleSheetLayoutView="90" workbookViewId="0">
      <selection activeCell="M33" sqref="M33"/>
    </sheetView>
  </sheetViews>
  <sheetFormatPr defaultRowHeight="12.75"/>
  <cols>
    <col min="1" max="1" width="7.42578125" style="13" customWidth="1"/>
    <col min="2" max="2" width="17.140625" style="13" customWidth="1"/>
    <col min="3" max="3" width="11" style="13" customWidth="1"/>
    <col min="4" max="4" width="10" style="13" customWidth="1"/>
    <col min="5" max="5" width="14.140625" style="13" customWidth="1"/>
    <col min="6" max="6" width="14.28515625" style="13" customWidth="1"/>
    <col min="7" max="7" width="13.28515625" style="13" customWidth="1"/>
    <col min="8" max="8" width="14.7109375" style="13" customWidth="1"/>
    <col min="9" max="9" width="16.7109375" style="13" customWidth="1"/>
    <col min="10" max="10" width="19.28515625" style="13" customWidth="1"/>
    <col min="11" max="16384" width="9.140625" style="13"/>
  </cols>
  <sheetData>
    <row r="1" spans="1:12" customFormat="1" ht="18.75">
      <c r="E1" s="738"/>
      <c r="F1" s="738"/>
      <c r="G1" s="738"/>
      <c r="H1" s="738"/>
      <c r="I1" s="738"/>
      <c r="J1" s="282" t="s">
        <v>339</v>
      </c>
    </row>
    <row r="2" spans="1:12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2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2" customFormat="1" ht="14.25" customHeight="1"/>
    <row r="5" spans="1:12" ht="15.75">
      <c r="A5" s="864" t="s">
        <v>777</v>
      </c>
      <c r="B5" s="864"/>
      <c r="C5" s="864"/>
      <c r="D5" s="864"/>
      <c r="E5" s="864"/>
      <c r="F5" s="864"/>
      <c r="G5" s="864"/>
      <c r="H5" s="864"/>
      <c r="I5" s="864"/>
      <c r="J5" s="864"/>
    </row>
    <row r="6" spans="1:12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0.75" customHeight="1"/>
    <row r="8" spans="1:12" ht="15.75">
      <c r="A8" s="840" t="s">
        <v>850</v>
      </c>
      <c r="B8" s="840"/>
      <c r="C8" s="840"/>
      <c r="H8" s="880" t="s">
        <v>1015</v>
      </c>
      <c r="I8" s="880"/>
      <c r="J8" s="880"/>
    </row>
    <row r="9" spans="1:12" s="251" customFormat="1" ht="15.75">
      <c r="A9" s="252"/>
      <c r="B9" s="252"/>
      <c r="C9" s="252"/>
      <c r="H9" s="248"/>
      <c r="I9" s="248"/>
      <c r="J9" s="248"/>
    </row>
    <row r="10" spans="1:12">
      <c r="A10" s="865" t="s">
        <v>2</v>
      </c>
      <c r="B10" s="865" t="s">
        <v>3</v>
      </c>
      <c r="C10" s="881" t="s">
        <v>776</v>
      </c>
      <c r="D10" s="882"/>
      <c r="E10" s="882"/>
      <c r="F10" s="883"/>
      <c r="G10" s="881" t="s">
        <v>97</v>
      </c>
      <c r="H10" s="882"/>
      <c r="I10" s="882"/>
      <c r="J10" s="883"/>
      <c r="L10" s="18"/>
    </row>
    <row r="11" spans="1:12" ht="63.75">
      <c r="A11" s="865"/>
      <c r="B11" s="865"/>
      <c r="C11" s="4" t="s">
        <v>176</v>
      </c>
      <c r="D11" s="4" t="s">
        <v>13</v>
      </c>
      <c r="E11" s="172" t="s">
        <v>797</v>
      </c>
      <c r="F11" s="5" t="s">
        <v>193</v>
      </c>
      <c r="G11" s="4" t="s">
        <v>176</v>
      </c>
      <c r="H11" s="20" t="s">
        <v>14</v>
      </c>
      <c r="I11" s="89" t="s">
        <v>688</v>
      </c>
      <c r="J11" s="4" t="s">
        <v>689</v>
      </c>
    </row>
    <row r="12" spans="1:1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  <c r="G12" s="4">
        <v>7</v>
      </c>
      <c r="H12" s="87">
        <v>8</v>
      </c>
      <c r="I12" s="4">
        <v>9</v>
      </c>
      <c r="J12" s="4">
        <v>10</v>
      </c>
    </row>
    <row r="13" spans="1:12">
      <c r="A13" s="289">
        <v>1</v>
      </c>
      <c r="B13" s="16" t="s">
        <v>869</v>
      </c>
      <c r="C13" s="289">
        <v>431</v>
      </c>
      <c r="D13" s="289">
        <v>48374</v>
      </c>
      <c r="E13" s="289">
        <v>240</v>
      </c>
      <c r="F13" s="456">
        <f>D13*E13</f>
        <v>11609760</v>
      </c>
      <c r="G13" s="289">
        <v>880</v>
      </c>
      <c r="H13" s="454">
        <f>11894589.3333333-'T5B_PLAN_vs_PRFM  (2)'!H11</f>
        <v>11315859.3333333</v>
      </c>
      <c r="I13" s="289">
        <v>243</v>
      </c>
      <c r="J13" s="725">
        <v>46568</v>
      </c>
    </row>
    <row r="14" spans="1:12">
      <c r="A14" s="289">
        <v>2</v>
      </c>
      <c r="B14" s="16" t="s">
        <v>870</v>
      </c>
      <c r="C14" s="289">
        <v>116</v>
      </c>
      <c r="D14" s="289">
        <v>11820</v>
      </c>
      <c r="E14" s="289">
        <v>240</v>
      </c>
      <c r="F14" s="456">
        <f t="shared" ref="F14:F34" si="0">D14*E14</f>
        <v>2836800</v>
      </c>
      <c r="G14" s="289">
        <v>183</v>
      </c>
      <c r="H14" s="454">
        <v>2830245.333333333</v>
      </c>
      <c r="I14" s="289">
        <v>243</v>
      </c>
      <c r="J14" s="725">
        <v>11648</v>
      </c>
    </row>
    <row r="15" spans="1:12">
      <c r="A15" s="289">
        <v>3</v>
      </c>
      <c r="B15" s="16" t="s">
        <v>871</v>
      </c>
      <c r="C15" s="289">
        <v>274</v>
      </c>
      <c r="D15" s="289">
        <v>28395</v>
      </c>
      <c r="E15" s="289">
        <v>240</v>
      </c>
      <c r="F15" s="456">
        <f t="shared" si="0"/>
        <v>6814800</v>
      </c>
      <c r="G15" s="289">
        <v>401</v>
      </c>
      <c r="H15" s="454">
        <v>6866232</v>
      </c>
      <c r="I15" s="289">
        <v>243</v>
      </c>
      <c r="J15" s="725">
        <v>28257</v>
      </c>
    </row>
    <row r="16" spans="1:12">
      <c r="A16" s="289">
        <v>4</v>
      </c>
      <c r="B16" s="16" t="s">
        <v>872</v>
      </c>
      <c r="C16" s="289">
        <v>156</v>
      </c>
      <c r="D16" s="289">
        <v>14184</v>
      </c>
      <c r="E16" s="289">
        <v>240</v>
      </c>
      <c r="F16" s="456">
        <f t="shared" si="0"/>
        <v>3404160</v>
      </c>
      <c r="G16" s="289">
        <v>249</v>
      </c>
      <c r="H16" s="454">
        <v>3435064</v>
      </c>
      <c r="I16" s="289">
        <v>243</v>
      </c>
      <c r="J16" s="725">
        <v>14137</v>
      </c>
    </row>
    <row r="17" spans="1:10">
      <c r="A17" s="289">
        <v>5</v>
      </c>
      <c r="B17" s="16" t="s">
        <v>873</v>
      </c>
      <c r="C17" s="289">
        <v>221</v>
      </c>
      <c r="D17" s="289">
        <v>11628</v>
      </c>
      <c r="E17" s="289">
        <v>240</v>
      </c>
      <c r="F17" s="456">
        <f t="shared" si="0"/>
        <v>2790720</v>
      </c>
      <c r="G17" s="289">
        <v>438</v>
      </c>
      <c r="H17" s="454">
        <v>2780762.6666666665</v>
      </c>
      <c r="I17" s="289">
        <v>243</v>
      </c>
      <c r="J17" s="725">
        <v>11444</v>
      </c>
    </row>
    <row r="18" spans="1:10">
      <c r="A18" s="289">
        <v>6</v>
      </c>
      <c r="B18" s="16" t="s">
        <v>874</v>
      </c>
      <c r="C18" s="289">
        <v>231</v>
      </c>
      <c r="D18" s="289">
        <v>29655</v>
      </c>
      <c r="E18" s="289">
        <v>240</v>
      </c>
      <c r="F18" s="456">
        <f t="shared" si="0"/>
        <v>7117200</v>
      </c>
      <c r="G18" s="289">
        <v>475</v>
      </c>
      <c r="H18" s="454">
        <v>7138674.6666666679</v>
      </c>
      <c r="I18" s="289">
        <v>243</v>
      </c>
      <c r="J18" s="725">
        <v>29378</v>
      </c>
    </row>
    <row r="19" spans="1:10">
      <c r="A19" s="289">
        <v>7</v>
      </c>
      <c r="B19" s="16" t="s">
        <v>875</v>
      </c>
      <c r="C19" s="289">
        <v>223</v>
      </c>
      <c r="D19" s="289">
        <v>21911</v>
      </c>
      <c r="E19" s="289">
        <v>240</v>
      </c>
      <c r="F19" s="456">
        <f t="shared" si="0"/>
        <v>5258640</v>
      </c>
      <c r="G19" s="289">
        <v>610</v>
      </c>
      <c r="H19" s="454">
        <v>5288213.333333334</v>
      </c>
      <c r="I19" s="289">
        <v>243</v>
      </c>
      <c r="J19" s="725">
        <v>21763</v>
      </c>
    </row>
    <row r="20" spans="1:10">
      <c r="A20" s="289">
        <v>8</v>
      </c>
      <c r="B20" s="16" t="s">
        <v>876</v>
      </c>
      <c r="C20" s="289">
        <v>448</v>
      </c>
      <c r="D20" s="289">
        <v>31484</v>
      </c>
      <c r="E20" s="289">
        <v>240</v>
      </c>
      <c r="F20" s="456">
        <f t="shared" si="0"/>
        <v>7556160</v>
      </c>
      <c r="G20" s="289">
        <v>1108</v>
      </c>
      <c r="H20" s="454">
        <v>7608544</v>
      </c>
      <c r="I20" s="289">
        <v>243</v>
      </c>
      <c r="J20" s="725">
        <v>31311</v>
      </c>
    </row>
    <row r="21" spans="1:10">
      <c r="A21" s="289">
        <v>9</v>
      </c>
      <c r="B21" s="16" t="s">
        <v>877</v>
      </c>
      <c r="C21" s="289">
        <v>158</v>
      </c>
      <c r="D21" s="289">
        <v>12231</v>
      </c>
      <c r="E21" s="289">
        <v>240</v>
      </c>
      <c r="F21" s="456">
        <f t="shared" si="0"/>
        <v>2935440</v>
      </c>
      <c r="G21" s="289">
        <v>378</v>
      </c>
      <c r="H21" s="454">
        <v>2929608</v>
      </c>
      <c r="I21" s="289">
        <v>243</v>
      </c>
      <c r="J21" s="725">
        <v>12056</v>
      </c>
    </row>
    <row r="22" spans="1:10">
      <c r="A22" s="289">
        <v>10</v>
      </c>
      <c r="B22" s="16" t="s">
        <v>878</v>
      </c>
      <c r="C22" s="289">
        <v>508</v>
      </c>
      <c r="D22" s="289">
        <v>30537</v>
      </c>
      <c r="E22" s="289">
        <v>240</v>
      </c>
      <c r="F22" s="456">
        <f t="shared" si="0"/>
        <v>7328880</v>
      </c>
      <c r="G22" s="289">
        <v>1232</v>
      </c>
      <c r="H22" s="454">
        <v>7377445.3333333321</v>
      </c>
      <c r="I22" s="289">
        <v>243</v>
      </c>
      <c r="J22" s="725">
        <v>30360</v>
      </c>
    </row>
    <row r="23" spans="1:10">
      <c r="A23" s="289">
        <v>11</v>
      </c>
      <c r="B23" s="16" t="s">
        <v>879</v>
      </c>
      <c r="C23" s="289">
        <v>461</v>
      </c>
      <c r="D23" s="289">
        <v>38234</v>
      </c>
      <c r="E23" s="289">
        <v>240</v>
      </c>
      <c r="F23" s="456">
        <f t="shared" si="0"/>
        <v>9176160</v>
      </c>
      <c r="G23" s="289">
        <v>974</v>
      </c>
      <c r="H23" s="454">
        <f>9558554.66666667-'T5B_PLAN_vs_PRFM  (2)'!H21</f>
        <v>9170714.6666666698</v>
      </c>
      <c r="I23" s="289">
        <v>243</v>
      </c>
      <c r="J23" s="725">
        <v>37740</v>
      </c>
    </row>
    <row r="24" spans="1:10">
      <c r="A24" s="289">
        <v>12</v>
      </c>
      <c r="B24" s="16" t="s">
        <v>880</v>
      </c>
      <c r="C24" s="289">
        <v>258</v>
      </c>
      <c r="D24" s="289">
        <v>15208</v>
      </c>
      <c r="E24" s="289">
        <v>240</v>
      </c>
      <c r="F24" s="456">
        <f t="shared" si="0"/>
        <v>3649920</v>
      </c>
      <c r="G24" s="289">
        <v>532</v>
      </c>
      <c r="H24" s="454">
        <v>3672989.333333333</v>
      </c>
      <c r="I24" s="289">
        <v>243</v>
      </c>
      <c r="J24" s="725">
        <v>15116</v>
      </c>
    </row>
    <row r="25" spans="1:10">
      <c r="A25" s="289">
        <v>13</v>
      </c>
      <c r="B25" s="16" t="s">
        <v>881</v>
      </c>
      <c r="C25" s="289">
        <v>547</v>
      </c>
      <c r="D25" s="289">
        <v>56106</v>
      </c>
      <c r="E25" s="289">
        <v>240</v>
      </c>
      <c r="F25" s="456">
        <f t="shared" si="0"/>
        <v>13465440</v>
      </c>
      <c r="G25" s="289">
        <v>1033</v>
      </c>
      <c r="H25" s="454">
        <f>13923373.3333333-'T5B_PLAN_vs_PRFM  (2)'!H23</f>
        <v>13475842.3333333</v>
      </c>
      <c r="I25" s="289">
        <v>243</v>
      </c>
      <c r="J25" s="725">
        <v>55457</v>
      </c>
    </row>
    <row r="26" spans="1:10">
      <c r="A26" s="289">
        <v>14</v>
      </c>
      <c r="B26" s="16" t="s">
        <v>882</v>
      </c>
      <c r="C26" s="289">
        <v>195</v>
      </c>
      <c r="D26" s="289">
        <v>19889</v>
      </c>
      <c r="E26" s="289">
        <v>240</v>
      </c>
      <c r="F26" s="456">
        <f t="shared" si="0"/>
        <v>4773360</v>
      </c>
      <c r="G26" s="289">
        <v>298</v>
      </c>
      <c r="H26" s="454">
        <v>4804141.333333334</v>
      </c>
      <c r="I26" s="289">
        <v>243</v>
      </c>
      <c r="J26" s="725">
        <v>19770</v>
      </c>
    </row>
    <row r="27" spans="1:10" s="309" customFormat="1">
      <c r="A27" s="289">
        <v>15</v>
      </c>
      <c r="B27" s="16" t="s">
        <v>883</v>
      </c>
      <c r="C27" s="289">
        <v>239</v>
      </c>
      <c r="D27" s="289">
        <v>20970</v>
      </c>
      <c r="E27" s="289">
        <v>240</v>
      </c>
      <c r="F27" s="456">
        <f t="shared" si="0"/>
        <v>5032800</v>
      </c>
      <c r="G27" s="289">
        <v>361</v>
      </c>
      <c r="H27" s="454">
        <v>5071061.333333334</v>
      </c>
      <c r="I27" s="289">
        <v>243</v>
      </c>
      <c r="J27" s="725">
        <v>20869</v>
      </c>
    </row>
    <row r="28" spans="1:10" s="309" customFormat="1">
      <c r="A28" s="289">
        <v>16</v>
      </c>
      <c r="B28" s="16" t="s">
        <v>884</v>
      </c>
      <c r="C28" s="289">
        <v>222</v>
      </c>
      <c r="D28" s="289">
        <v>22202</v>
      </c>
      <c r="E28" s="289">
        <v>240</v>
      </c>
      <c r="F28" s="456">
        <f t="shared" si="0"/>
        <v>5328480</v>
      </c>
      <c r="G28" s="289">
        <v>332</v>
      </c>
      <c r="H28" s="454">
        <v>5372717.333333333</v>
      </c>
      <c r="I28" s="289">
        <v>243</v>
      </c>
      <c r="J28" s="725">
        <v>22110</v>
      </c>
    </row>
    <row r="29" spans="1:10" s="309" customFormat="1">
      <c r="A29" s="289">
        <v>17</v>
      </c>
      <c r="B29" s="16" t="s">
        <v>885</v>
      </c>
      <c r="C29" s="289">
        <v>222</v>
      </c>
      <c r="D29" s="289">
        <v>13147</v>
      </c>
      <c r="E29" s="289">
        <v>240</v>
      </c>
      <c r="F29" s="456">
        <f t="shared" si="0"/>
        <v>3155280</v>
      </c>
      <c r="G29" s="289">
        <v>427</v>
      </c>
      <c r="H29" s="454">
        <v>3163874.666666666</v>
      </c>
      <c r="I29" s="289">
        <v>243</v>
      </c>
      <c r="J29" s="725">
        <v>13020</v>
      </c>
    </row>
    <row r="30" spans="1:10" s="309" customFormat="1">
      <c r="A30" s="289">
        <v>18</v>
      </c>
      <c r="B30" s="16" t="s">
        <v>888</v>
      </c>
      <c r="C30" s="289">
        <v>371</v>
      </c>
      <c r="D30" s="289">
        <v>39131</v>
      </c>
      <c r="E30" s="289">
        <v>240</v>
      </c>
      <c r="F30" s="456">
        <f t="shared" si="0"/>
        <v>9391440</v>
      </c>
      <c r="G30" s="289">
        <v>940</v>
      </c>
      <c r="H30" s="454">
        <v>9372816</v>
      </c>
      <c r="I30" s="289">
        <v>243</v>
      </c>
      <c r="J30" s="725">
        <v>38571</v>
      </c>
    </row>
    <row r="31" spans="1:10" s="309" customFormat="1">
      <c r="A31" s="289">
        <v>19</v>
      </c>
      <c r="B31" s="16" t="s">
        <v>886</v>
      </c>
      <c r="C31" s="289">
        <v>278</v>
      </c>
      <c r="D31" s="289">
        <v>15026</v>
      </c>
      <c r="E31" s="289">
        <v>240</v>
      </c>
      <c r="F31" s="456">
        <f t="shared" si="0"/>
        <v>3606240</v>
      </c>
      <c r="G31" s="289">
        <v>552</v>
      </c>
      <c r="H31" s="454">
        <v>3608664</v>
      </c>
      <c r="I31" s="289">
        <v>243</v>
      </c>
      <c r="J31" s="725">
        <v>14851</v>
      </c>
    </row>
    <row r="32" spans="1:10" s="309" customFormat="1">
      <c r="A32" s="289">
        <v>20</v>
      </c>
      <c r="B32" s="16" t="s">
        <v>887</v>
      </c>
      <c r="C32" s="289">
        <v>365</v>
      </c>
      <c r="D32" s="289">
        <v>34174</v>
      </c>
      <c r="E32" s="289">
        <v>240</v>
      </c>
      <c r="F32" s="456">
        <f t="shared" si="0"/>
        <v>8201760</v>
      </c>
      <c r="G32" s="289">
        <v>669</v>
      </c>
      <c r="H32" s="454">
        <v>8238573.333333333</v>
      </c>
      <c r="I32" s="289">
        <v>243</v>
      </c>
      <c r="J32" s="725">
        <v>33904</v>
      </c>
    </row>
    <row r="33" spans="1:11">
      <c r="A33" s="289">
        <v>21</v>
      </c>
      <c r="B33" s="16" t="s">
        <v>889</v>
      </c>
      <c r="C33" s="289">
        <v>210</v>
      </c>
      <c r="D33" s="289">
        <v>18159</v>
      </c>
      <c r="E33" s="289">
        <v>240</v>
      </c>
      <c r="F33" s="456">
        <f t="shared" si="0"/>
        <v>4358160</v>
      </c>
      <c r="G33" s="289">
        <v>444</v>
      </c>
      <c r="H33" s="454">
        <v>4371541.333333334</v>
      </c>
      <c r="I33" s="289">
        <v>243</v>
      </c>
      <c r="J33" s="725">
        <v>17990</v>
      </c>
    </row>
    <row r="34" spans="1:11">
      <c r="A34" s="289">
        <v>22</v>
      </c>
      <c r="B34" s="16" t="s">
        <v>890</v>
      </c>
      <c r="C34" s="289">
        <v>272</v>
      </c>
      <c r="D34" s="289">
        <v>25794</v>
      </c>
      <c r="E34" s="289">
        <v>240</v>
      </c>
      <c r="F34" s="456">
        <f t="shared" si="0"/>
        <v>6190560</v>
      </c>
      <c r="G34" s="289">
        <v>510</v>
      </c>
      <c r="H34" s="454">
        <v>6203077.333333333</v>
      </c>
      <c r="I34" s="289">
        <v>243</v>
      </c>
      <c r="J34" s="725">
        <v>25528</v>
      </c>
    </row>
    <row r="35" spans="1:11">
      <c r="B35" s="2" t="s">
        <v>15</v>
      </c>
      <c r="C35" s="290">
        <f>SUM(C13:C34)</f>
        <v>6406</v>
      </c>
      <c r="D35" s="290">
        <f t="shared" ref="D35:J35" si="1">SUM(D13:D34)</f>
        <v>558259</v>
      </c>
      <c r="E35" s="290"/>
      <c r="F35" s="290">
        <f t="shared" si="1"/>
        <v>133982160</v>
      </c>
      <c r="G35" s="290">
        <f t="shared" si="1"/>
        <v>13026</v>
      </c>
      <c r="H35" s="730">
        <f t="shared" si="1"/>
        <v>134096661.66666658</v>
      </c>
      <c r="I35" s="290"/>
      <c r="J35" s="730">
        <f t="shared" si="1"/>
        <v>551848</v>
      </c>
      <c r="K35" s="457"/>
    </row>
    <row r="36" spans="1:11">
      <c r="A36" s="9"/>
      <c r="B36" s="22"/>
      <c r="C36" s="22"/>
      <c r="D36" s="18"/>
      <c r="E36" s="18"/>
      <c r="F36" s="18"/>
      <c r="G36" s="18"/>
      <c r="H36" s="18"/>
      <c r="I36" s="18"/>
      <c r="J36" s="18"/>
    </row>
    <row r="37" spans="1:11">
      <c r="A37" s="884" t="s">
        <v>690</v>
      </c>
      <c r="B37" s="884"/>
      <c r="C37" s="884"/>
      <c r="D37" s="884"/>
      <c r="E37" s="884"/>
      <c r="F37" s="884"/>
      <c r="G37" s="884"/>
      <c r="H37" s="884"/>
      <c r="I37" s="18"/>
      <c r="J37" s="18"/>
    </row>
    <row r="38" spans="1:11">
      <c r="A38" s="9"/>
      <c r="B38" s="22"/>
      <c r="C38" s="22"/>
      <c r="D38" s="18"/>
      <c r="E38" s="18"/>
      <c r="F38" s="18"/>
      <c r="G38" s="18"/>
      <c r="H38" s="18"/>
      <c r="I38" s="18"/>
      <c r="J38" s="18"/>
    </row>
    <row r="39" spans="1:11" ht="15.75" customHeight="1">
      <c r="A39" s="12" t="s">
        <v>1022</v>
      </c>
      <c r="B39" s="12"/>
      <c r="C39" s="12"/>
      <c r="D39" s="12"/>
      <c r="E39" s="12"/>
      <c r="F39" s="12"/>
      <c r="G39" s="12"/>
      <c r="I39" s="245"/>
      <c r="J39" s="245"/>
    </row>
    <row r="40" spans="1:11" ht="12.7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1" ht="21" customHeight="1">
      <c r="A41" s="245"/>
      <c r="B41" s="245"/>
      <c r="C41" s="245"/>
      <c r="D41" s="245"/>
      <c r="E41" s="245"/>
      <c r="F41" s="245"/>
      <c r="G41" s="841" t="s">
        <v>848</v>
      </c>
      <c r="H41" s="841"/>
      <c r="I41" s="841"/>
      <c r="J41" s="841"/>
      <c r="K41" s="841"/>
    </row>
    <row r="42" spans="1:11" ht="19.5">
      <c r="A42" s="12"/>
      <c r="B42" s="12"/>
      <c r="C42" s="12"/>
      <c r="E42" s="12"/>
      <c r="G42" s="841" t="s">
        <v>849</v>
      </c>
      <c r="H42" s="841"/>
      <c r="I42" s="841"/>
      <c r="J42" s="841"/>
      <c r="K42" s="841"/>
    </row>
    <row r="46" spans="1:11">
      <c r="A46" s="885"/>
      <c r="B46" s="885"/>
      <c r="C46" s="885"/>
      <c r="D46" s="885"/>
      <c r="E46" s="885"/>
      <c r="F46" s="885"/>
      <c r="G46" s="885"/>
      <c r="H46" s="885"/>
      <c r="I46" s="885"/>
      <c r="J46" s="885"/>
    </row>
    <row r="48" spans="1:11">
      <c r="A48" s="885"/>
      <c r="B48" s="885"/>
      <c r="C48" s="885"/>
      <c r="D48" s="885"/>
      <c r="E48" s="885"/>
      <c r="F48" s="885"/>
      <c r="G48" s="885"/>
      <c r="H48" s="885"/>
      <c r="I48" s="885"/>
      <c r="J48" s="885"/>
    </row>
  </sheetData>
  <mergeCells count="15">
    <mergeCell ref="A46:J46"/>
    <mergeCell ref="A48:J48"/>
    <mergeCell ref="A10:A11"/>
    <mergeCell ref="B10:B11"/>
    <mergeCell ref="C10:F10"/>
    <mergeCell ref="G10:J10"/>
    <mergeCell ref="A37:H37"/>
    <mergeCell ref="G41:K41"/>
    <mergeCell ref="G42:K42"/>
    <mergeCell ref="E1:I1"/>
    <mergeCell ref="A2:J2"/>
    <mergeCell ref="A3:J3"/>
    <mergeCell ref="A5:J5"/>
    <mergeCell ref="H8:J8"/>
    <mergeCell ref="A8:C8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6"/>
  <sheetViews>
    <sheetView view="pageBreakPreview" topLeftCell="A7" zoomScale="90" zoomScaleSheetLayoutView="90" workbookViewId="0">
      <selection activeCell="J11" sqref="J11:J32"/>
    </sheetView>
  </sheetViews>
  <sheetFormatPr defaultRowHeight="12.75"/>
  <cols>
    <col min="1" max="1" width="7.42578125" style="13" customWidth="1"/>
    <col min="2" max="2" width="17.140625" style="13" customWidth="1"/>
    <col min="3" max="3" width="11" style="308" customWidth="1"/>
    <col min="4" max="4" width="10" style="308" customWidth="1"/>
    <col min="5" max="5" width="13.140625" style="308" customWidth="1"/>
    <col min="6" max="6" width="14.28515625" style="308" customWidth="1"/>
    <col min="7" max="7" width="13.28515625" style="308" customWidth="1"/>
    <col min="8" max="8" width="14.7109375" style="308" customWidth="1"/>
    <col min="9" max="9" width="16.7109375" style="308" customWidth="1"/>
    <col min="10" max="10" width="19.28515625" style="308" customWidth="1"/>
    <col min="11" max="16384" width="9.140625" style="13"/>
  </cols>
  <sheetData>
    <row r="1" spans="1:10" customFormat="1" ht="18.75">
      <c r="C1" s="304"/>
      <c r="D1" s="304"/>
      <c r="E1" s="738"/>
      <c r="F1" s="738"/>
      <c r="G1" s="738"/>
      <c r="H1" s="738"/>
      <c r="I1" s="738"/>
      <c r="J1" s="299" t="s">
        <v>341</v>
      </c>
    </row>
    <row r="2" spans="1:10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0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0" ht="19.5" customHeight="1">
      <c r="A4" s="864" t="s">
        <v>778</v>
      </c>
      <c r="B4" s="864"/>
      <c r="C4" s="864"/>
      <c r="D4" s="864"/>
      <c r="E4" s="864"/>
      <c r="F4" s="864"/>
      <c r="G4" s="864"/>
      <c r="H4" s="864"/>
      <c r="I4" s="864"/>
      <c r="J4" s="864"/>
    </row>
    <row r="5" spans="1:10" ht="13.5" customHeight="1">
      <c r="A5" s="1"/>
      <c r="B5" s="1"/>
      <c r="C5" s="298"/>
      <c r="D5" s="298"/>
      <c r="E5" s="298"/>
      <c r="F5" s="298"/>
      <c r="G5" s="298"/>
      <c r="H5" s="298"/>
      <c r="I5" s="298"/>
      <c r="J5" s="298"/>
    </row>
    <row r="6" spans="1:10" ht="0.75" customHeight="1"/>
    <row r="7" spans="1:10" ht="15.75">
      <c r="A7" s="840" t="s">
        <v>850</v>
      </c>
      <c r="B7" s="840"/>
      <c r="C7" s="840"/>
      <c r="H7" s="852" t="s">
        <v>1015</v>
      </c>
      <c r="I7" s="852"/>
      <c r="J7" s="852"/>
    </row>
    <row r="8" spans="1:10">
      <c r="A8" s="865" t="s">
        <v>2</v>
      </c>
      <c r="B8" s="865" t="s">
        <v>3</v>
      </c>
      <c r="C8" s="881" t="s">
        <v>779</v>
      </c>
      <c r="D8" s="882"/>
      <c r="E8" s="882"/>
      <c r="F8" s="883"/>
      <c r="G8" s="881" t="s">
        <v>97</v>
      </c>
      <c r="H8" s="882"/>
      <c r="I8" s="882"/>
      <c r="J8" s="883"/>
    </row>
    <row r="9" spans="1:10" ht="77.45" customHeight="1">
      <c r="A9" s="865"/>
      <c r="B9" s="865"/>
      <c r="C9" s="295" t="s">
        <v>176</v>
      </c>
      <c r="D9" s="295" t="s">
        <v>13</v>
      </c>
      <c r="E9" s="292" t="s">
        <v>797</v>
      </c>
      <c r="F9" s="292" t="s">
        <v>193</v>
      </c>
      <c r="G9" s="295" t="s">
        <v>176</v>
      </c>
      <c r="H9" s="312" t="s">
        <v>14</v>
      </c>
      <c r="I9" s="311" t="s">
        <v>688</v>
      </c>
      <c r="J9" s="295" t="s">
        <v>689</v>
      </c>
    </row>
    <row r="10" spans="1:10">
      <c r="A10" s="4">
        <v>1</v>
      </c>
      <c r="B10" s="4">
        <v>2</v>
      </c>
      <c r="C10" s="295">
        <v>3</v>
      </c>
      <c r="D10" s="295">
        <v>4</v>
      </c>
      <c r="E10" s="295">
        <v>5</v>
      </c>
      <c r="F10" s="292">
        <v>6</v>
      </c>
      <c r="G10" s="295">
        <v>7</v>
      </c>
      <c r="H10" s="293">
        <v>8</v>
      </c>
      <c r="I10" s="295">
        <v>9</v>
      </c>
      <c r="J10" s="295">
        <v>10</v>
      </c>
    </row>
    <row r="11" spans="1:10" s="309" customFormat="1">
      <c r="A11" s="289">
        <v>1</v>
      </c>
      <c r="B11" s="16" t="s">
        <v>869</v>
      </c>
      <c r="C11" s="289">
        <v>39</v>
      </c>
      <c r="D11" s="289">
        <v>1950</v>
      </c>
      <c r="E11" s="289">
        <v>300</v>
      </c>
      <c r="F11" s="456">
        <f>D11*E11</f>
        <v>585000</v>
      </c>
      <c r="G11" s="289">
        <v>880</v>
      </c>
      <c r="H11" s="454">
        <v>578730</v>
      </c>
      <c r="I11" s="289">
        <v>303</v>
      </c>
      <c r="J11" s="294">
        <v>1910</v>
      </c>
    </row>
    <row r="12" spans="1:10" s="309" customFormat="1">
      <c r="A12" s="289">
        <v>2</v>
      </c>
      <c r="B12" s="16" t="s">
        <v>870</v>
      </c>
      <c r="C12" s="289">
        <v>0</v>
      </c>
      <c r="D12" s="289">
        <v>0</v>
      </c>
      <c r="E12" s="289">
        <v>300</v>
      </c>
      <c r="F12" s="456">
        <f t="shared" ref="F12:F32" si="0">D12*E12</f>
        <v>0</v>
      </c>
      <c r="G12" s="289">
        <v>183</v>
      </c>
      <c r="H12" s="454">
        <v>0</v>
      </c>
      <c r="I12" s="289">
        <v>303</v>
      </c>
      <c r="J12" s="723">
        <f t="shared" ref="J12:J32" si="1">H12/I12</f>
        <v>0</v>
      </c>
    </row>
    <row r="13" spans="1:10" s="309" customFormat="1">
      <c r="A13" s="289">
        <v>3</v>
      </c>
      <c r="B13" s="16" t="s">
        <v>871</v>
      </c>
      <c r="C13" s="289">
        <v>0</v>
      </c>
      <c r="D13" s="289">
        <v>0</v>
      </c>
      <c r="E13" s="289">
        <v>300</v>
      </c>
      <c r="F13" s="456">
        <f t="shared" si="0"/>
        <v>0</v>
      </c>
      <c r="G13" s="289">
        <v>401</v>
      </c>
      <c r="H13" s="725">
        <v>0</v>
      </c>
      <c r="I13" s="289">
        <v>303</v>
      </c>
      <c r="J13" s="723">
        <f t="shared" si="1"/>
        <v>0</v>
      </c>
    </row>
    <row r="14" spans="1:10" s="309" customFormat="1">
      <c r="A14" s="289">
        <v>4</v>
      </c>
      <c r="B14" s="16" t="s">
        <v>872</v>
      </c>
      <c r="C14" s="289">
        <v>0</v>
      </c>
      <c r="D14" s="289">
        <v>0</v>
      </c>
      <c r="E14" s="289">
        <v>300</v>
      </c>
      <c r="F14" s="456">
        <f t="shared" si="0"/>
        <v>0</v>
      </c>
      <c r="G14" s="289">
        <v>249</v>
      </c>
      <c r="H14" s="725">
        <v>0</v>
      </c>
      <c r="I14" s="289">
        <v>303</v>
      </c>
      <c r="J14" s="723">
        <f t="shared" si="1"/>
        <v>0</v>
      </c>
    </row>
    <row r="15" spans="1:10" s="309" customFormat="1">
      <c r="A15" s="289">
        <v>5</v>
      </c>
      <c r="B15" s="16" t="s">
        <v>873</v>
      </c>
      <c r="C15" s="289">
        <v>0</v>
      </c>
      <c r="D15" s="289">
        <v>0</v>
      </c>
      <c r="E15" s="289">
        <v>300</v>
      </c>
      <c r="F15" s="456">
        <f t="shared" si="0"/>
        <v>0</v>
      </c>
      <c r="G15" s="289">
        <v>438</v>
      </c>
      <c r="H15" s="725">
        <v>0</v>
      </c>
      <c r="I15" s="289">
        <v>303</v>
      </c>
      <c r="J15" s="723">
        <f t="shared" si="1"/>
        <v>0</v>
      </c>
    </row>
    <row r="16" spans="1:10" s="309" customFormat="1">
      <c r="A16" s="289">
        <v>6</v>
      </c>
      <c r="B16" s="16" t="s">
        <v>874</v>
      </c>
      <c r="C16" s="289">
        <v>0</v>
      </c>
      <c r="D16" s="289">
        <v>0</v>
      </c>
      <c r="E16" s="289">
        <v>300</v>
      </c>
      <c r="F16" s="456">
        <f t="shared" si="0"/>
        <v>0</v>
      </c>
      <c r="G16" s="289">
        <v>475</v>
      </c>
      <c r="H16" s="725">
        <v>0</v>
      </c>
      <c r="I16" s="289">
        <v>303</v>
      </c>
      <c r="J16" s="723">
        <f t="shared" si="1"/>
        <v>0</v>
      </c>
    </row>
    <row r="17" spans="1:10" s="309" customFormat="1">
      <c r="A17" s="289">
        <v>7</v>
      </c>
      <c r="B17" s="16" t="s">
        <v>875</v>
      </c>
      <c r="C17" s="289">
        <v>0</v>
      </c>
      <c r="D17" s="289">
        <v>0</v>
      </c>
      <c r="E17" s="289">
        <v>300</v>
      </c>
      <c r="F17" s="456">
        <f t="shared" si="0"/>
        <v>0</v>
      </c>
      <c r="G17" s="289">
        <v>610</v>
      </c>
      <c r="H17" s="725">
        <v>0</v>
      </c>
      <c r="I17" s="289">
        <v>303</v>
      </c>
      <c r="J17" s="723">
        <f t="shared" si="1"/>
        <v>0</v>
      </c>
    </row>
    <row r="18" spans="1:10" s="309" customFormat="1">
      <c r="A18" s="289">
        <v>8</v>
      </c>
      <c r="B18" s="16" t="s">
        <v>876</v>
      </c>
      <c r="C18" s="289">
        <v>0</v>
      </c>
      <c r="D18" s="289">
        <v>0</v>
      </c>
      <c r="E18" s="289">
        <v>300</v>
      </c>
      <c r="F18" s="456">
        <f t="shared" si="0"/>
        <v>0</v>
      </c>
      <c r="G18" s="289">
        <v>1108</v>
      </c>
      <c r="H18" s="725">
        <v>0</v>
      </c>
      <c r="I18" s="289">
        <v>303</v>
      </c>
      <c r="J18" s="723">
        <f t="shared" si="1"/>
        <v>0</v>
      </c>
    </row>
    <row r="19" spans="1:10" s="309" customFormat="1">
      <c r="A19" s="289">
        <v>9</v>
      </c>
      <c r="B19" s="16" t="s">
        <v>877</v>
      </c>
      <c r="C19" s="289">
        <v>0</v>
      </c>
      <c r="D19" s="289">
        <v>0</v>
      </c>
      <c r="E19" s="289">
        <v>300</v>
      </c>
      <c r="F19" s="456">
        <f t="shared" si="0"/>
        <v>0</v>
      </c>
      <c r="G19" s="289">
        <v>378</v>
      </c>
      <c r="H19" s="725">
        <v>0</v>
      </c>
      <c r="I19" s="289">
        <v>303</v>
      </c>
      <c r="J19" s="723">
        <f t="shared" si="1"/>
        <v>0</v>
      </c>
    </row>
    <row r="20" spans="1:10" s="309" customFormat="1">
      <c r="A20" s="289">
        <v>10</v>
      </c>
      <c r="B20" s="16" t="s">
        <v>878</v>
      </c>
      <c r="C20" s="289">
        <v>0</v>
      </c>
      <c r="D20" s="289">
        <v>0</v>
      </c>
      <c r="E20" s="289">
        <v>300</v>
      </c>
      <c r="F20" s="456">
        <f t="shared" si="0"/>
        <v>0</v>
      </c>
      <c r="G20" s="289">
        <v>1232</v>
      </c>
      <c r="H20" s="725">
        <v>0</v>
      </c>
      <c r="I20" s="289">
        <v>303</v>
      </c>
      <c r="J20" s="723">
        <f t="shared" si="1"/>
        <v>0</v>
      </c>
    </row>
    <row r="21" spans="1:10" s="309" customFormat="1">
      <c r="A21" s="289">
        <v>11</v>
      </c>
      <c r="B21" s="16" t="s">
        <v>879</v>
      </c>
      <c r="C21" s="289">
        <v>26</v>
      </c>
      <c r="D21" s="289">
        <v>1300</v>
      </c>
      <c r="E21" s="289">
        <v>300</v>
      </c>
      <c r="F21" s="456">
        <f t="shared" si="0"/>
        <v>390000</v>
      </c>
      <c r="G21" s="289">
        <v>974</v>
      </c>
      <c r="H21" s="454">
        <v>387840</v>
      </c>
      <c r="I21" s="289">
        <v>303</v>
      </c>
      <c r="J21" s="723">
        <v>1280</v>
      </c>
    </row>
    <row r="22" spans="1:10" s="309" customFormat="1">
      <c r="A22" s="289">
        <v>12</v>
      </c>
      <c r="B22" s="16" t="s">
        <v>880</v>
      </c>
      <c r="C22" s="289">
        <v>0</v>
      </c>
      <c r="D22" s="289">
        <v>0</v>
      </c>
      <c r="E22" s="289">
        <v>300</v>
      </c>
      <c r="F22" s="456">
        <f t="shared" si="0"/>
        <v>0</v>
      </c>
      <c r="G22" s="289">
        <v>532</v>
      </c>
      <c r="H22" s="454">
        <v>0</v>
      </c>
      <c r="I22" s="289">
        <v>303</v>
      </c>
      <c r="J22" s="723">
        <f t="shared" si="1"/>
        <v>0</v>
      </c>
    </row>
    <row r="23" spans="1:10" s="309" customFormat="1">
      <c r="A23" s="289">
        <v>13</v>
      </c>
      <c r="B23" s="16" t="s">
        <v>881</v>
      </c>
      <c r="C23" s="289">
        <v>31</v>
      </c>
      <c r="D23" s="289">
        <v>1550</v>
      </c>
      <c r="E23" s="289">
        <v>300</v>
      </c>
      <c r="F23" s="456">
        <f t="shared" si="0"/>
        <v>465000</v>
      </c>
      <c r="G23" s="289">
        <v>1033</v>
      </c>
      <c r="H23" s="725">
        <v>447531</v>
      </c>
      <c r="I23" s="289">
        <v>303</v>
      </c>
      <c r="J23" s="723">
        <v>1477</v>
      </c>
    </row>
    <row r="24" spans="1:10" s="309" customFormat="1">
      <c r="A24" s="289">
        <v>14</v>
      </c>
      <c r="B24" s="16" t="s">
        <v>882</v>
      </c>
      <c r="C24" s="289">
        <v>0</v>
      </c>
      <c r="D24" s="289">
        <v>0</v>
      </c>
      <c r="E24" s="289">
        <v>300</v>
      </c>
      <c r="F24" s="456">
        <f t="shared" si="0"/>
        <v>0</v>
      </c>
      <c r="G24" s="289">
        <v>298</v>
      </c>
      <c r="H24" s="454">
        <v>0</v>
      </c>
      <c r="I24" s="289">
        <v>303</v>
      </c>
      <c r="J24" s="723">
        <f t="shared" si="1"/>
        <v>0</v>
      </c>
    </row>
    <row r="25" spans="1:10" s="309" customFormat="1">
      <c r="A25" s="289">
        <v>15</v>
      </c>
      <c r="B25" s="16" t="s">
        <v>883</v>
      </c>
      <c r="C25" s="289">
        <v>0</v>
      </c>
      <c r="D25" s="289">
        <v>0</v>
      </c>
      <c r="E25" s="289">
        <v>300</v>
      </c>
      <c r="F25" s="456">
        <f t="shared" si="0"/>
        <v>0</v>
      </c>
      <c r="G25" s="289">
        <v>361</v>
      </c>
      <c r="H25" s="725">
        <v>0</v>
      </c>
      <c r="I25" s="289">
        <v>303</v>
      </c>
      <c r="J25" s="723">
        <f t="shared" si="1"/>
        <v>0</v>
      </c>
    </row>
    <row r="26" spans="1:10" s="309" customFormat="1">
      <c r="A26" s="289">
        <v>16</v>
      </c>
      <c r="B26" s="16" t="s">
        <v>884</v>
      </c>
      <c r="C26" s="289">
        <v>0</v>
      </c>
      <c r="D26" s="289">
        <v>0</v>
      </c>
      <c r="E26" s="289">
        <v>300</v>
      </c>
      <c r="F26" s="456">
        <f t="shared" si="0"/>
        <v>0</v>
      </c>
      <c r="G26" s="289">
        <v>332</v>
      </c>
      <c r="H26" s="725">
        <v>0</v>
      </c>
      <c r="I26" s="289">
        <v>303</v>
      </c>
      <c r="J26" s="723">
        <f t="shared" si="1"/>
        <v>0</v>
      </c>
    </row>
    <row r="27" spans="1:10" s="309" customFormat="1">
      <c r="A27" s="289">
        <v>17</v>
      </c>
      <c r="B27" s="16" t="s">
        <v>885</v>
      </c>
      <c r="C27" s="289">
        <v>0</v>
      </c>
      <c r="D27" s="289">
        <v>0</v>
      </c>
      <c r="E27" s="289">
        <v>300</v>
      </c>
      <c r="F27" s="456">
        <f t="shared" si="0"/>
        <v>0</v>
      </c>
      <c r="G27" s="289">
        <v>427</v>
      </c>
      <c r="H27" s="725">
        <v>0</v>
      </c>
      <c r="I27" s="289">
        <v>303</v>
      </c>
      <c r="J27" s="723">
        <f t="shared" si="1"/>
        <v>0</v>
      </c>
    </row>
    <row r="28" spans="1:10" s="309" customFormat="1">
      <c r="A28" s="289">
        <v>18</v>
      </c>
      <c r="B28" s="16" t="s">
        <v>888</v>
      </c>
      <c r="C28" s="289">
        <v>0</v>
      </c>
      <c r="D28" s="289">
        <v>0</v>
      </c>
      <c r="E28" s="289">
        <v>300</v>
      </c>
      <c r="F28" s="456">
        <f t="shared" si="0"/>
        <v>0</v>
      </c>
      <c r="G28" s="289">
        <v>940</v>
      </c>
      <c r="H28" s="725">
        <v>0</v>
      </c>
      <c r="I28" s="289">
        <v>303</v>
      </c>
      <c r="J28" s="723">
        <f t="shared" si="1"/>
        <v>0</v>
      </c>
    </row>
    <row r="29" spans="1:10" s="309" customFormat="1">
      <c r="A29" s="289">
        <v>19</v>
      </c>
      <c r="B29" s="16" t="s">
        <v>886</v>
      </c>
      <c r="C29" s="289">
        <v>0</v>
      </c>
      <c r="D29" s="289">
        <v>0</v>
      </c>
      <c r="E29" s="289">
        <v>300</v>
      </c>
      <c r="F29" s="456">
        <f t="shared" si="0"/>
        <v>0</v>
      </c>
      <c r="G29" s="289">
        <v>552</v>
      </c>
      <c r="H29" s="725">
        <v>0</v>
      </c>
      <c r="I29" s="289">
        <v>303</v>
      </c>
      <c r="J29" s="723">
        <f t="shared" si="1"/>
        <v>0</v>
      </c>
    </row>
    <row r="30" spans="1:10" s="309" customFormat="1">
      <c r="A30" s="289">
        <v>20</v>
      </c>
      <c r="B30" s="16" t="s">
        <v>887</v>
      </c>
      <c r="C30" s="289">
        <v>0</v>
      </c>
      <c r="D30" s="289">
        <v>0</v>
      </c>
      <c r="E30" s="289">
        <v>300</v>
      </c>
      <c r="F30" s="456">
        <f t="shared" si="0"/>
        <v>0</v>
      </c>
      <c r="G30" s="289">
        <v>669</v>
      </c>
      <c r="H30" s="725">
        <v>0</v>
      </c>
      <c r="I30" s="289">
        <v>303</v>
      </c>
      <c r="J30" s="723">
        <f t="shared" si="1"/>
        <v>0</v>
      </c>
    </row>
    <row r="31" spans="1:10" s="309" customFormat="1">
      <c r="A31" s="289">
        <v>21</v>
      </c>
      <c r="B31" s="16" t="s">
        <v>889</v>
      </c>
      <c r="C31" s="289">
        <v>0</v>
      </c>
      <c r="D31" s="289">
        <v>0</v>
      </c>
      <c r="E31" s="289">
        <v>300</v>
      </c>
      <c r="F31" s="456">
        <f t="shared" si="0"/>
        <v>0</v>
      </c>
      <c r="G31" s="289">
        <v>444</v>
      </c>
      <c r="H31" s="725">
        <v>0</v>
      </c>
      <c r="I31" s="289">
        <v>303</v>
      </c>
      <c r="J31" s="723">
        <f t="shared" si="1"/>
        <v>0</v>
      </c>
    </row>
    <row r="32" spans="1:10" s="309" customFormat="1">
      <c r="A32" s="289">
        <v>22</v>
      </c>
      <c r="B32" s="16" t="s">
        <v>890</v>
      </c>
      <c r="C32" s="289">
        <v>0</v>
      </c>
      <c r="D32" s="289">
        <v>0</v>
      </c>
      <c r="E32" s="289">
        <v>300</v>
      </c>
      <c r="F32" s="456">
        <f t="shared" si="0"/>
        <v>0</v>
      </c>
      <c r="G32" s="289">
        <v>510</v>
      </c>
      <c r="H32" s="725">
        <v>0</v>
      </c>
      <c r="I32" s="289">
        <v>303</v>
      </c>
      <c r="J32" s="723">
        <f t="shared" si="1"/>
        <v>0</v>
      </c>
    </row>
    <row r="33" spans="1:10">
      <c r="B33" s="2" t="s">
        <v>15</v>
      </c>
      <c r="C33" s="290">
        <f>SUM(C11:C32)</f>
        <v>96</v>
      </c>
      <c r="D33" s="290">
        <f t="shared" ref="D33:J33" si="2">SUM(D11:D32)</f>
        <v>4800</v>
      </c>
      <c r="E33" s="290"/>
      <c r="F33" s="290">
        <f t="shared" si="2"/>
        <v>1440000</v>
      </c>
      <c r="G33" s="290">
        <f t="shared" si="2"/>
        <v>13026</v>
      </c>
      <c r="H33" s="290">
        <f t="shared" si="2"/>
        <v>1414101</v>
      </c>
      <c r="I33" s="290"/>
      <c r="J33" s="290">
        <f t="shared" si="2"/>
        <v>4667</v>
      </c>
    </row>
    <row r="34" spans="1:10">
      <c r="A34" s="9"/>
      <c r="B34" s="22"/>
      <c r="C34" s="9"/>
      <c r="D34" s="291"/>
      <c r="E34" s="291"/>
      <c r="F34" s="291"/>
      <c r="G34" s="291"/>
      <c r="H34" s="291"/>
      <c r="I34" s="291"/>
      <c r="J34" s="291"/>
    </row>
    <row r="35" spans="1:10">
      <c r="A35" s="884" t="s">
        <v>690</v>
      </c>
      <c r="B35" s="884"/>
      <c r="C35" s="884"/>
      <c r="D35" s="884"/>
      <c r="E35" s="884"/>
      <c r="F35" s="884"/>
      <c r="G35" s="884"/>
      <c r="H35" s="884"/>
      <c r="I35" s="291"/>
      <c r="J35" s="291"/>
    </row>
    <row r="36" spans="1:10">
      <c r="A36" s="9"/>
      <c r="B36" s="22"/>
      <c r="C36" s="9"/>
      <c r="D36" s="291"/>
      <c r="E36" s="291"/>
      <c r="F36" s="291"/>
      <c r="G36" s="291"/>
      <c r="H36" s="291"/>
      <c r="I36" s="291"/>
      <c r="J36" s="291"/>
    </row>
    <row r="37" spans="1:10" ht="15.75" customHeight="1">
      <c r="A37" s="11" t="s">
        <v>1022</v>
      </c>
      <c r="B37" s="11"/>
      <c r="C37" s="298"/>
      <c r="D37" s="298"/>
      <c r="E37" s="298"/>
      <c r="F37" s="298"/>
      <c r="G37" s="298"/>
      <c r="I37" s="871"/>
      <c r="J37" s="871"/>
    </row>
    <row r="38" spans="1:10" ht="12.75" customHeight="1">
      <c r="A38" s="245"/>
      <c r="B38" s="245"/>
      <c r="C38" s="300"/>
      <c r="D38" s="300"/>
      <c r="E38" s="300"/>
      <c r="F38" s="300"/>
      <c r="G38" s="300"/>
      <c r="H38" s="300"/>
      <c r="I38" s="300"/>
      <c r="J38" s="300"/>
    </row>
    <row r="39" spans="1:10" ht="12.75" customHeight="1">
      <c r="A39" s="245"/>
      <c r="B39" s="245"/>
      <c r="C39" s="300"/>
      <c r="D39" s="300"/>
      <c r="E39" s="300"/>
      <c r="F39" s="300"/>
      <c r="G39" s="300"/>
      <c r="H39" s="300"/>
      <c r="I39" s="300"/>
      <c r="J39" s="300"/>
    </row>
    <row r="40" spans="1:10" ht="19.5">
      <c r="A40" s="12"/>
      <c r="B40" s="12"/>
      <c r="C40" s="298"/>
      <c r="E40" s="298"/>
      <c r="G40" s="841" t="s">
        <v>848</v>
      </c>
      <c r="H40" s="841"/>
      <c r="I40" s="841"/>
      <c r="J40" s="841"/>
    </row>
    <row r="41" spans="1:10" ht="19.5">
      <c r="G41" s="841" t="s">
        <v>849</v>
      </c>
      <c r="H41" s="841"/>
      <c r="I41" s="841"/>
      <c r="J41" s="841"/>
    </row>
    <row r="44" spans="1:10">
      <c r="A44" s="885"/>
      <c r="B44" s="885"/>
      <c r="C44" s="885"/>
      <c r="D44" s="885"/>
      <c r="E44" s="885"/>
      <c r="F44" s="885"/>
      <c r="G44" s="885"/>
      <c r="H44" s="885"/>
      <c r="I44" s="885"/>
      <c r="J44" s="885"/>
    </row>
    <row r="46" spans="1:10">
      <c r="A46" s="885"/>
      <c r="B46" s="885"/>
      <c r="C46" s="885"/>
      <c r="D46" s="885"/>
      <c r="E46" s="885"/>
      <c r="F46" s="885"/>
      <c r="G46" s="885"/>
      <c r="H46" s="885"/>
      <c r="I46" s="885"/>
      <c r="J46" s="885"/>
    </row>
  </sheetData>
  <mergeCells count="16">
    <mergeCell ref="E1:I1"/>
    <mergeCell ref="A2:J2"/>
    <mergeCell ref="A3:J3"/>
    <mergeCell ref="A4:J4"/>
    <mergeCell ref="H7:J7"/>
    <mergeCell ref="A7:C7"/>
    <mergeCell ref="A44:J44"/>
    <mergeCell ref="A46:J46"/>
    <mergeCell ref="A8:A9"/>
    <mergeCell ref="B8:B9"/>
    <mergeCell ref="C8:F8"/>
    <mergeCell ref="G8:J8"/>
    <mergeCell ref="I37:J37"/>
    <mergeCell ref="A35:H35"/>
    <mergeCell ref="G40:J40"/>
    <mergeCell ref="G41:J41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view="pageBreakPreview" topLeftCell="XEE10" zoomScale="90" zoomScaleSheetLayoutView="90" workbookViewId="0">
      <selection activeCell="XFD27" sqref="XFD27"/>
    </sheetView>
  </sheetViews>
  <sheetFormatPr defaultRowHeight="12.75"/>
  <cols>
    <col min="1" max="1" width="7.42578125" style="13" customWidth="1"/>
    <col min="2" max="2" width="17.140625" style="13" customWidth="1"/>
    <col min="3" max="3" width="11" style="13" customWidth="1"/>
    <col min="4" max="4" width="10" style="13" customWidth="1"/>
    <col min="5" max="5" width="13.140625" style="13" customWidth="1"/>
    <col min="6" max="6" width="14.28515625" style="13" customWidth="1"/>
    <col min="7" max="7" width="13.28515625" style="13" customWidth="1"/>
    <col min="8" max="8" width="14.7109375" style="13" customWidth="1"/>
    <col min="9" max="9" width="16.7109375" style="13" customWidth="1"/>
    <col min="10" max="10" width="19.28515625" style="13" customWidth="1"/>
    <col min="11" max="16384" width="9.140625" style="13"/>
  </cols>
  <sheetData>
    <row r="1" spans="1:15" customFormat="1" ht="18.75">
      <c r="E1" s="738"/>
      <c r="F1" s="738"/>
      <c r="G1" s="738"/>
      <c r="H1" s="738"/>
      <c r="I1" s="738"/>
      <c r="J1" s="282" t="s">
        <v>340</v>
      </c>
    </row>
    <row r="2" spans="1:15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5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5" ht="15" customHeight="1">
      <c r="A4" s="864" t="s">
        <v>780</v>
      </c>
      <c r="B4" s="864"/>
      <c r="C4" s="864"/>
      <c r="D4" s="864"/>
      <c r="E4" s="864"/>
      <c r="F4" s="864"/>
      <c r="G4" s="864"/>
      <c r="H4" s="864"/>
      <c r="I4" s="864"/>
      <c r="J4" s="864"/>
    </row>
    <row r="5" spans="1:15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ht="0.75" customHeight="1"/>
    <row r="7" spans="1:15" s="309" customFormat="1" ht="15.75">
      <c r="A7" s="840" t="s">
        <v>850</v>
      </c>
      <c r="B7" s="840"/>
      <c r="C7" s="840"/>
      <c r="D7" s="308"/>
      <c r="E7" s="308"/>
      <c r="F7" s="308"/>
      <c r="G7" s="308"/>
      <c r="H7" s="852" t="s">
        <v>1015</v>
      </c>
      <c r="I7" s="852"/>
      <c r="J7" s="852"/>
    </row>
    <row r="8" spans="1:15" s="309" customFormat="1">
      <c r="A8" s="865" t="s">
        <v>2</v>
      </c>
      <c r="B8" s="865" t="s">
        <v>3</v>
      </c>
      <c r="C8" s="881" t="s">
        <v>779</v>
      </c>
      <c r="D8" s="882"/>
      <c r="E8" s="882"/>
      <c r="F8" s="883"/>
      <c r="G8" s="881" t="s">
        <v>97</v>
      </c>
      <c r="H8" s="882"/>
      <c r="I8" s="882"/>
      <c r="J8" s="883"/>
      <c r="N8" s="16"/>
      <c r="O8" s="18"/>
    </row>
    <row r="9" spans="1:15" s="309" customFormat="1" ht="77.45" customHeight="1">
      <c r="A9" s="865"/>
      <c r="B9" s="865"/>
      <c r="C9" s="295" t="s">
        <v>176</v>
      </c>
      <c r="D9" s="295" t="s">
        <v>13</v>
      </c>
      <c r="E9" s="292" t="s">
        <v>797</v>
      </c>
      <c r="F9" s="292" t="s">
        <v>193</v>
      </c>
      <c r="G9" s="295" t="s">
        <v>176</v>
      </c>
      <c r="H9" s="312" t="s">
        <v>14</v>
      </c>
      <c r="I9" s="311" t="s">
        <v>688</v>
      </c>
      <c r="J9" s="295" t="s">
        <v>689</v>
      </c>
    </row>
    <row r="10" spans="1:15" s="309" customFormat="1">
      <c r="A10" s="295">
        <v>1</v>
      </c>
      <c r="B10" s="295">
        <v>2</v>
      </c>
      <c r="C10" s="295">
        <v>3</v>
      </c>
      <c r="D10" s="295">
        <v>4</v>
      </c>
      <c r="E10" s="295">
        <v>5</v>
      </c>
      <c r="F10" s="292">
        <v>6</v>
      </c>
      <c r="G10" s="295">
        <v>7</v>
      </c>
      <c r="H10" s="293">
        <v>8</v>
      </c>
      <c r="I10" s="295">
        <v>9</v>
      </c>
      <c r="J10" s="295">
        <v>10</v>
      </c>
    </row>
    <row r="11" spans="1:15" s="309" customFormat="1">
      <c r="A11" s="289">
        <v>1</v>
      </c>
      <c r="B11" s="16" t="s">
        <v>869</v>
      </c>
      <c r="C11" s="886" t="s">
        <v>895</v>
      </c>
      <c r="D11" s="887"/>
      <c r="E11" s="887"/>
      <c r="F11" s="887"/>
      <c r="G11" s="887"/>
      <c r="H11" s="887"/>
      <c r="I11" s="887"/>
      <c r="J11" s="888"/>
    </row>
    <row r="12" spans="1:15" s="309" customFormat="1">
      <c r="A12" s="289">
        <v>2</v>
      </c>
      <c r="B12" s="16" t="s">
        <v>870</v>
      </c>
      <c r="C12" s="889"/>
      <c r="D12" s="890"/>
      <c r="E12" s="890"/>
      <c r="F12" s="890"/>
      <c r="G12" s="890"/>
      <c r="H12" s="890"/>
      <c r="I12" s="890"/>
      <c r="J12" s="891"/>
    </row>
    <row r="13" spans="1:15" s="309" customFormat="1">
      <c r="A13" s="289">
        <v>3</v>
      </c>
      <c r="B13" s="16" t="s">
        <v>871</v>
      </c>
      <c r="C13" s="889"/>
      <c r="D13" s="890"/>
      <c r="E13" s="890"/>
      <c r="F13" s="890"/>
      <c r="G13" s="890"/>
      <c r="H13" s="890"/>
      <c r="I13" s="890"/>
      <c r="J13" s="891"/>
    </row>
    <row r="14" spans="1:15" s="309" customFormat="1">
      <c r="A14" s="289">
        <v>4</v>
      </c>
      <c r="B14" s="16" t="s">
        <v>872</v>
      </c>
      <c r="C14" s="889"/>
      <c r="D14" s="890"/>
      <c r="E14" s="890"/>
      <c r="F14" s="890"/>
      <c r="G14" s="890"/>
      <c r="H14" s="890"/>
      <c r="I14" s="890"/>
      <c r="J14" s="891"/>
    </row>
    <row r="15" spans="1:15" s="309" customFormat="1">
      <c r="A15" s="289">
        <v>5</v>
      </c>
      <c r="B15" s="16" t="s">
        <v>873</v>
      </c>
      <c r="C15" s="889"/>
      <c r="D15" s="890"/>
      <c r="E15" s="890"/>
      <c r="F15" s="890"/>
      <c r="G15" s="890"/>
      <c r="H15" s="890"/>
      <c r="I15" s="890"/>
      <c r="J15" s="891"/>
    </row>
    <row r="16" spans="1:15" s="309" customFormat="1">
      <c r="A16" s="289">
        <v>6</v>
      </c>
      <c r="B16" s="16" t="s">
        <v>874</v>
      </c>
      <c r="C16" s="889"/>
      <c r="D16" s="890"/>
      <c r="E16" s="890"/>
      <c r="F16" s="890"/>
      <c r="G16" s="890"/>
      <c r="H16" s="890"/>
      <c r="I16" s="890"/>
      <c r="J16" s="891"/>
    </row>
    <row r="17" spans="1:10" s="309" customFormat="1">
      <c r="A17" s="289">
        <v>7</v>
      </c>
      <c r="B17" s="16" t="s">
        <v>875</v>
      </c>
      <c r="C17" s="889"/>
      <c r="D17" s="890"/>
      <c r="E17" s="890"/>
      <c r="F17" s="890"/>
      <c r="G17" s="890"/>
      <c r="H17" s="890"/>
      <c r="I17" s="890"/>
      <c r="J17" s="891"/>
    </row>
    <row r="18" spans="1:10" s="309" customFormat="1">
      <c r="A18" s="289">
        <v>8</v>
      </c>
      <c r="B18" s="16" t="s">
        <v>876</v>
      </c>
      <c r="C18" s="889"/>
      <c r="D18" s="890"/>
      <c r="E18" s="890"/>
      <c r="F18" s="890"/>
      <c r="G18" s="890"/>
      <c r="H18" s="890"/>
      <c r="I18" s="890"/>
      <c r="J18" s="891"/>
    </row>
    <row r="19" spans="1:10" s="309" customFormat="1">
      <c r="A19" s="289">
        <v>9</v>
      </c>
      <c r="B19" s="16" t="s">
        <v>877</v>
      </c>
      <c r="C19" s="889"/>
      <c r="D19" s="890"/>
      <c r="E19" s="890"/>
      <c r="F19" s="890"/>
      <c r="G19" s="890"/>
      <c r="H19" s="890"/>
      <c r="I19" s="890"/>
      <c r="J19" s="891"/>
    </row>
    <row r="20" spans="1:10" s="309" customFormat="1">
      <c r="A20" s="289">
        <v>10</v>
      </c>
      <c r="B20" s="16" t="s">
        <v>878</v>
      </c>
      <c r="C20" s="889"/>
      <c r="D20" s="890"/>
      <c r="E20" s="890"/>
      <c r="F20" s="890"/>
      <c r="G20" s="890"/>
      <c r="H20" s="890"/>
      <c r="I20" s="890"/>
      <c r="J20" s="891"/>
    </row>
    <row r="21" spans="1:10" s="309" customFormat="1">
      <c r="A21" s="289">
        <v>11</v>
      </c>
      <c r="B21" s="16" t="s">
        <v>879</v>
      </c>
      <c r="C21" s="889"/>
      <c r="D21" s="890"/>
      <c r="E21" s="890"/>
      <c r="F21" s="890"/>
      <c r="G21" s="890"/>
      <c r="H21" s="890"/>
      <c r="I21" s="890"/>
      <c r="J21" s="891"/>
    </row>
    <row r="22" spans="1:10" s="309" customFormat="1">
      <c r="A22" s="289">
        <v>12</v>
      </c>
      <c r="B22" s="16" t="s">
        <v>880</v>
      </c>
      <c r="C22" s="889"/>
      <c r="D22" s="890"/>
      <c r="E22" s="890"/>
      <c r="F22" s="890"/>
      <c r="G22" s="890"/>
      <c r="H22" s="890"/>
      <c r="I22" s="890"/>
      <c r="J22" s="891"/>
    </row>
    <row r="23" spans="1:10" s="309" customFormat="1">
      <c r="A23" s="289">
        <v>13</v>
      </c>
      <c r="B23" s="16" t="s">
        <v>881</v>
      </c>
      <c r="C23" s="889"/>
      <c r="D23" s="890"/>
      <c r="E23" s="890"/>
      <c r="F23" s="890"/>
      <c r="G23" s="890"/>
      <c r="H23" s="890"/>
      <c r="I23" s="890"/>
      <c r="J23" s="891"/>
    </row>
    <row r="24" spans="1:10" s="309" customFormat="1">
      <c r="A24" s="289">
        <v>14</v>
      </c>
      <c r="B24" s="16" t="s">
        <v>882</v>
      </c>
      <c r="C24" s="889"/>
      <c r="D24" s="890"/>
      <c r="E24" s="890"/>
      <c r="F24" s="890"/>
      <c r="G24" s="890"/>
      <c r="H24" s="890"/>
      <c r="I24" s="890"/>
      <c r="J24" s="891"/>
    </row>
    <row r="25" spans="1:10" s="309" customFormat="1">
      <c r="A25" s="289">
        <v>15</v>
      </c>
      <c r="B25" s="16" t="s">
        <v>883</v>
      </c>
      <c r="C25" s="889"/>
      <c r="D25" s="890"/>
      <c r="E25" s="890"/>
      <c r="F25" s="890"/>
      <c r="G25" s="890"/>
      <c r="H25" s="890"/>
      <c r="I25" s="890"/>
      <c r="J25" s="891"/>
    </row>
    <row r="26" spans="1:10" s="309" customFormat="1">
      <c r="A26" s="289">
        <v>16</v>
      </c>
      <c r="B26" s="16" t="s">
        <v>884</v>
      </c>
      <c r="C26" s="889"/>
      <c r="D26" s="890"/>
      <c r="E26" s="890"/>
      <c r="F26" s="890"/>
      <c r="G26" s="890"/>
      <c r="H26" s="890"/>
      <c r="I26" s="890"/>
      <c r="J26" s="891"/>
    </row>
    <row r="27" spans="1:10" s="309" customFormat="1">
      <c r="A27" s="289">
        <v>17</v>
      </c>
      <c r="B27" s="16" t="s">
        <v>885</v>
      </c>
      <c r="C27" s="889"/>
      <c r="D27" s="890"/>
      <c r="E27" s="890"/>
      <c r="F27" s="890"/>
      <c r="G27" s="890"/>
      <c r="H27" s="890"/>
      <c r="I27" s="890"/>
      <c r="J27" s="891"/>
    </row>
    <row r="28" spans="1:10" s="309" customFormat="1">
      <c r="A28" s="289">
        <v>18</v>
      </c>
      <c r="B28" s="16" t="s">
        <v>888</v>
      </c>
      <c r="C28" s="889"/>
      <c r="D28" s="890"/>
      <c r="E28" s="890"/>
      <c r="F28" s="890"/>
      <c r="G28" s="890"/>
      <c r="H28" s="890"/>
      <c r="I28" s="890"/>
      <c r="J28" s="891"/>
    </row>
    <row r="29" spans="1:10" s="309" customFormat="1">
      <c r="A29" s="289">
        <v>19</v>
      </c>
      <c r="B29" s="16" t="s">
        <v>886</v>
      </c>
      <c r="C29" s="889"/>
      <c r="D29" s="890"/>
      <c r="E29" s="890"/>
      <c r="F29" s="890"/>
      <c r="G29" s="890"/>
      <c r="H29" s="890"/>
      <c r="I29" s="890"/>
      <c r="J29" s="891"/>
    </row>
    <row r="30" spans="1:10" s="309" customFormat="1">
      <c r="A30" s="289">
        <v>20</v>
      </c>
      <c r="B30" s="16" t="s">
        <v>887</v>
      </c>
      <c r="C30" s="889"/>
      <c r="D30" s="890"/>
      <c r="E30" s="890"/>
      <c r="F30" s="890"/>
      <c r="G30" s="890"/>
      <c r="H30" s="890"/>
      <c r="I30" s="890"/>
      <c r="J30" s="891"/>
    </row>
    <row r="31" spans="1:10" s="309" customFormat="1">
      <c r="A31" s="289">
        <v>21</v>
      </c>
      <c r="B31" s="16" t="s">
        <v>889</v>
      </c>
      <c r="C31" s="889"/>
      <c r="D31" s="890"/>
      <c r="E31" s="890"/>
      <c r="F31" s="890"/>
      <c r="G31" s="890"/>
      <c r="H31" s="890"/>
      <c r="I31" s="890"/>
      <c r="J31" s="891"/>
    </row>
    <row r="32" spans="1:10" s="309" customFormat="1">
      <c r="A32" s="289">
        <v>22</v>
      </c>
      <c r="B32" s="16" t="s">
        <v>890</v>
      </c>
      <c r="C32" s="889"/>
      <c r="D32" s="890"/>
      <c r="E32" s="890"/>
      <c r="F32" s="890"/>
      <c r="G32" s="890"/>
      <c r="H32" s="890"/>
      <c r="I32" s="890"/>
      <c r="J32" s="891"/>
    </row>
    <row r="33" spans="1:12" s="309" customFormat="1">
      <c r="B33" s="290" t="s">
        <v>15</v>
      </c>
      <c r="C33" s="892"/>
      <c r="D33" s="893"/>
      <c r="E33" s="893"/>
      <c r="F33" s="893"/>
      <c r="G33" s="893"/>
      <c r="H33" s="893"/>
      <c r="I33" s="893"/>
      <c r="J33" s="894"/>
    </row>
    <row r="34" spans="1:12">
      <c r="A34" s="884" t="s">
        <v>690</v>
      </c>
      <c r="B34" s="884"/>
      <c r="C34" s="884"/>
      <c r="D34" s="884"/>
      <c r="E34" s="884"/>
      <c r="F34" s="884"/>
      <c r="G34" s="884"/>
      <c r="H34" s="884"/>
      <c r="I34" s="18"/>
      <c r="J34" s="18"/>
    </row>
    <row r="35" spans="1:12">
      <c r="A35" s="9"/>
      <c r="B35" s="22"/>
      <c r="C35" s="22"/>
      <c r="D35" s="18"/>
      <c r="E35" s="18"/>
      <c r="F35" s="18"/>
      <c r="G35" s="18"/>
      <c r="H35" s="18"/>
      <c r="I35" s="18"/>
      <c r="J35" s="18"/>
    </row>
    <row r="36" spans="1:12" ht="15.75" customHeight="1">
      <c r="A36" s="11" t="s">
        <v>1022</v>
      </c>
      <c r="B36" s="11"/>
      <c r="C36" s="12"/>
      <c r="D36" s="12"/>
      <c r="E36" s="12"/>
      <c r="F36" s="12"/>
      <c r="G36" s="12"/>
      <c r="I36" s="871"/>
      <c r="J36" s="871"/>
    </row>
    <row r="37" spans="1:12" ht="12.7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2" ht="18.75" customHeight="1">
      <c r="A38" s="245"/>
      <c r="B38" s="245"/>
      <c r="C38" s="245"/>
      <c r="D38" s="245"/>
      <c r="E38" s="245"/>
      <c r="F38" s="245"/>
      <c r="G38" s="841" t="s">
        <v>848</v>
      </c>
      <c r="H38" s="841"/>
      <c r="I38" s="841"/>
      <c r="J38" s="841"/>
      <c r="K38" s="841"/>
      <c r="L38" s="274"/>
    </row>
    <row r="39" spans="1:12" ht="19.5">
      <c r="A39" s="12"/>
      <c r="B39" s="12"/>
      <c r="C39" s="12"/>
      <c r="E39" s="12"/>
      <c r="G39" s="841" t="s">
        <v>849</v>
      </c>
      <c r="H39" s="841"/>
      <c r="I39" s="841"/>
      <c r="J39" s="841"/>
      <c r="K39" s="841"/>
      <c r="L39" s="274"/>
    </row>
    <row r="43" spans="1:12">
      <c r="A43" s="885"/>
      <c r="B43" s="885"/>
      <c r="C43" s="885"/>
      <c r="D43" s="885"/>
      <c r="E43" s="885"/>
      <c r="F43" s="885"/>
      <c r="G43" s="885"/>
      <c r="H43" s="885"/>
      <c r="I43" s="885"/>
      <c r="J43" s="885"/>
    </row>
    <row r="45" spans="1:12">
      <c r="A45" s="885"/>
      <c r="B45" s="885"/>
      <c r="C45" s="885"/>
      <c r="D45" s="885"/>
      <c r="E45" s="885"/>
      <c r="F45" s="885"/>
      <c r="G45" s="885"/>
      <c r="H45" s="885"/>
      <c r="I45" s="885"/>
      <c r="J45" s="885"/>
    </row>
  </sheetData>
  <mergeCells count="17">
    <mergeCell ref="C11:J33"/>
    <mergeCell ref="A43:J43"/>
    <mergeCell ref="A45:J45"/>
    <mergeCell ref="I36:J36"/>
    <mergeCell ref="A34:H34"/>
    <mergeCell ref="G38:K38"/>
    <mergeCell ref="G39:K39"/>
    <mergeCell ref="A8:A9"/>
    <mergeCell ref="B8:B9"/>
    <mergeCell ref="C8:F8"/>
    <mergeCell ref="G8:J8"/>
    <mergeCell ref="E1:I1"/>
    <mergeCell ref="A2:J2"/>
    <mergeCell ref="A3:J3"/>
    <mergeCell ref="A4:J4"/>
    <mergeCell ref="A7:C7"/>
    <mergeCell ref="H7:J7"/>
  </mergeCells>
  <printOptions horizontalCentered="1"/>
  <pageMargins left="0.51181102362204722" right="0.70866141732283472" top="0.23622047244094491" bottom="0" header="0.31496062992125984" footer="0.31496062992125984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1"/>
  <sheetViews>
    <sheetView view="pageBreakPreview" topLeftCell="A11" zoomScale="78" zoomScaleNormal="85" zoomScaleSheetLayoutView="78" workbookViewId="0">
      <selection activeCell="O27" sqref="O27"/>
    </sheetView>
  </sheetViews>
  <sheetFormatPr defaultRowHeight="12.75"/>
  <cols>
    <col min="1" max="1" width="7.42578125" style="13" customWidth="1"/>
    <col min="2" max="2" width="17.140625" style="13" customWidth="1"/>
    <col min="3" max="3" width="11" style="13" customWidth="1"/>
    <col min="4" max="4" width="10" style="13" customWidth="1"/>
    <col min="5" max="5" width="13.140625" style="13" customWidth="1"/>
    <col min="6" max="6" width="14.28515625" style="13" customWidth="1"/>
    <col min="7" max="7" width="13.28515625" style="13" customWidth="1"/>
    <col min="8" max="8" width="14.7109375" style="13" customWidth="1"/>
    <col min="9" max="9" width="16.7109375" style="13" customWidth="1"/>
    <col min="10" max="10" width="17.140625" style="13" customWidth="1"/>
    <col min="11" max="16384" width="9.140625" style="13"/>
  </cols>
  <sheetData>
    <row r="1" spans="1:15" customFormat="1" ht="18.75">
      <c r="E1" s="738"/>
      <c r="F1" s="738"/>
      <c r="G1" s="738"/>
      <c r="H1" s="738"/>
      <c r="I1" s="738"/>
      <c r="J1" s="282" t="s">
        <v>408</v>
      </c>
    </row>
    <row r="2" spans="1:15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5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5" customFormat="1" ht="14.25" customHeight="1"/>
    <row r="5" spans="1:15" ht="31.5" customHeight="1">
      <c r="A5" s="864" t="s">
        <v>781</v>
      </c>
      <c r="B5" s="864"/>
      <c r="C5" s="864"/>
      <c r="D5" s="864"/>
      <c r="E5" s="864"/>
      <c r="F5" s="864"/>
      <c r="G5" s="864"/>
      <c r="H5" s="864"/>
      <c r="I5" s="864"/>
      <c r="J5" s="864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/>
    <row r="8" spans="1:15" s="309" customFormat="1" ht="15.75">
      <c r="A8" s="840" t="s">
        <v>850</v>
      </c>
      <c r="B8" s="840"/>
      <c r="C8" s="840"/>
      <c r="D8" s="308"/>
      <c r="E8" s="308"/>
      <c r="F8" s="308"/>
      <c r="G8" s="308"/>
      <c r="H8" s="852" t="s">
        <v>1015</v>
      </c>
      <c r="I8" s="852"/>
      <c r="J8" s="852"/>
    </row>
    <row r="9" spans="1:15" s="309" customFormat="1">
      <c r="A9" s="865" t="s">
        <v>2</v>
      </c>
      <c r="B9" s="865" t="s">
        <v>3</v>
      </c>
      <c r="C9" s="881" t="s">
        <v>779</v>
      </c>
      <c r="D9" s="882"/>
      <c r="E9" s="882"/>
      <c r="F9" s="883"/>
      <c r="G9" s="881" t="s">
        <v>97</v>
      </c>
      <c r="H9" s="882"/>
      <c r="I9" s="882"/>
      <c r="J9" s="883"/>
      <c r="N9" s="16"/>
      <c r="O9" s="18"/>
    </row>
    <row r="10" spans="1:15" s="309" customFormat="1" ht="77.45" customHeight="1">
      <c r="A10" s="865"/>
      <c r="B10" s="865"/>
      <c r="C10" s="295" t="s">
        <v>176</v>
      </c>
      <c r="D10" s="295" t="s">
        <v>13</v>
      </c>
      <c r="E10" s="292" t="s">
        <v>797</v>
      </c>
      <c r="F10" s="292" t="s">
        <v>193</v>
      </c>
      <c r="G10" s="295" t="s">
        <v>176</v>
      </c>
      <c r="H10" s="312" t="s">
        <v>14</v>
      </c>
      <c r="I10" s="311" t="s">
        <v>688</v>
      </c>
      <c r="J10" s="295" t="s">
        <v>689</v>
      </c>
    </row>
    <row r="11" spans="1:15" s="309" customFormat="1">
      <c r="A11" s="295">
        <v>1</v>
      </c>
      <c r="B11" s="295">
        <v>2</v>
      </c>
      <c r="C11" s="295">
        <v>3</v>
      </c>
      <c r="D11" s="295">
        <v>4</v>
      </c>
      <c r="E11" s="295">
        <v>5</v>
      </c>
      <c r="F11" s="292">
        <v>6</v>
      </c>
      <c r="G11" s="295">
        <v>7</v>
      </c>
      <c r="H11" s="293">
        <v>8</v>
      </c>
      <c r="I11" s="295">
        <v>9</v>
      </c>
      <c r="J11" s="295">
        <v>10</v>
      </c>
    </row>
    <row r="12" spans="1:15" s="309" customFormat="1">
      <c r="A12" s="289">
        <v>1</v>
      </c>
      <c r="B12" s="16" t="s">
        <v>869</v>
      </c>
      <c r="C12" s="886" t="s">
        <v>895</v>
      </c>
      <c r="D12" s="887"/>
      <c r="E12" s="887"/>
      <c r="F12" s="887"/>
      <c r="G12" s="887"/>
      <c r="H12" s="887"/>
      <c r="I12" s="887"/>
      <c r="J12" s="888"/>
    </row>
    <row r="13" spans="1:15" s="309" customFormat="1">
      <c r="A13" s="289">
        <v>2</v>
      </c>
      <c r="B13" s="16" t="s">
        <v>870</v>
      </c>
      <c r="C13" s="889"/>
      <c r="D13" s="890"/>
      <c r="E13" s="890"/>
      <c r="F13" s="890"/>
      <c r="G13" s="890"/>
      <c r="H13" s="890"/>
      <c r="I13" s="890"/>
      <c r="J13" s="891"/>
    </row>
    <row r="14" spans="1:15" s="309" customFormat="1">
      <c r="A14" s="289">
        <v>3</v>
      </c>
      <c r="B14" s="16" t="s">
        <v>871</v>
      </c>
      <c r="C14" s="889"/>
      <c r="D14" s="890"/>
      <c r="E14" s="890"/>
      <c r="F14" s="890"/>
      <c r="G14" s="890"/>
      <c r="H14" s="890"/>
      <c r="I14" s="890"/>
      <c r="J14" s="891"/>
    </row>
    <row r="15" spans="1:15" s="309" customFormat="1">
      <c r="A15" s="289">
        <v>4</v>
      </c>
      <c r="B15" s="16" t="s">
        <v>872</v>
      </c>
      <c r="C15" s="889"/>
      <c r="D15" s="890"/>
      <c r="E15" s="890"/>
      <c r="F15" s="890"/>
      <c r="G15" s="890"/>
      <c r="H15" s="890"/>
      <c r="I15" s="890"/>
      <c r="J15" s="891"/>
    </row>
    <row r="16" spans="1:15" s="309" customFormat="1">
      <c r="A16" s="289">
        <v>5</v>
      </c>
      <c r="B16" s="16" t="s">
        <v>873</v>
      </c>
      <c r="C16" s="889"/>
      <c r="D16" s="890"/>
      <c r="E16" s="890"/>
      <c r="F16" s="890"/>
      <c r="G16" s="890"/>
      <c r="H16" s="890"/>
      <c r="I16" s="890"/>
      <c r="J16" s="891"/>
    </row>
    <row r="17" spans="1:10" s="309" customFormat="1">
      <c r="A17" s="289">
        <v>6</v>
      </c>
      <c r="B17" s="16" t="s">
        <v>874</v>
      </c>
      <c r="C17" s="889"/>
      <c r="D17" s="890"/>
      <c r="E17" s="890"/>
      <c r="F17" s="890"/>
      <c r="G17" s="890"/>
      <c r="H17" s="890"/>
      <c r="I17" s="890"/>
      <c r="J17" s="891"/>
    </row>
    <row r="18" spans="1:10" s="309" customFormat="1">
      <c r="A18" s="289">
        <v>7</v>
      </c>
      <c r="B18" s="16" t="s">
        <v>875</v>
      </c>
      <c r="C18" s="889"/>
      <c r="D18" s="890"/>
      <c r="E18" s="890"/>
      <c r="F18" s="890"/>
      <c r="G18" s="890"/>
      <c r="H18" s="890"/>
      <c r="I18" s="890"/>
      <c r="J18" s="891"/>
    </row>
    <row r="19" spans="1:10" s="309" customFormat="1">
      <c r="A19" s="289">
        <v>8</v>
      </c>
      <c r="B19" s="16" t="s">
        <v>876</v>
      </c>
      <c r="C19" s="889"/>
      <c r="D19" s="890"/>
      <c r="E19" s="890"/>
      <c r="F19" s="890"/>
      <c r="G19" s="890"/>
      <c r="H19" s="890"/>
      <c r="I19" s="890"/>
      <c r="J19" s="891"/>
    </row>
    <row r="20" spans="1:10" s="309" customFormat="1">
      <c r="A20" s="289">
        <v>9</v>
      </c>
      <c r="B20" s="16" t="s">
        <v>877</v>
      </c>
      <c r="C20" s="889"/>
      <c r="D20" s="890"/>
      <c r="E20" s="890"/>
      <c r="F20" s="890"/>
      <c r="G20" s="890"/>
      <c r="H20" s="890"/>
      <c r="I20" s="890"/>
      <c r="J20" s="891"/>
    </row>
    <row r="21" spans="1:10" s="309" customFormat="1">
      <c r="A21" s="289">
        <v>10</v>
      </c>
      <c r="B21" s="16" t="s">
        <v>878</v>
      </c>
      <c r="C21" s="889"/>
      <c r="D21" s="890"/>
      <c r="E21" s="890"/>
      <c r="F21" s="890"/>
      <c r="G21" s="890"/>
      <c r="H21" s="890"/>
      <c r="I21" s="890"/>
      <c r="J21" s="891"/>
    </row>
    <row r="22" spans="1:10" s="309" customFormat="1">
      <c r="A22" s="289">
        <v>11</v>
      </c>
      <c r="B22" s="16" t="s">
        <v>879</v>
      </c>
      <c r="C22" s="889"/>
      <c r="D22" s="890"/>
      <c r="E22" s="890"/>
      <c r="F22" s="890"/>
      <c r="G22" s="890"/>
      <c r="H22" s="890"/>
      <c r="I22" s="890"/>
      <c r="J22" s="891"/>
    </row>
    <row r="23" spans="1:10" s="309" customFormat="1">
      <c r="A23" s="289">
        <v>12</v>
      </c>
      <c r="B23" s="16" t="s">
        <v>880</v>
      </c>
      <c r="C23" s="889"/>
      <c r="D23" s="890"/>
      <c r="E23" s="890"/>
      <c r="F23" s="890"/>
      <c r="G23" s="890"/>
      <c r="H23" s="890"/>
      <c r="I23" s="890"/>
      <c r="J23" s="891"/>
    </row>
    <row r="24" spans="1:10" s="309" customFormat="1">
      <c r="A24" s="289">
        <v>13</v>
      </c>
      <c r="B24" s="16" t="s">
        <v>881</v>
      </c>
      <c r="C24" s="889"/>
      <c r="D24" s="890"/>
      <c r="E24" s="890"/>
      <c r="F24" s="890"/>
      <c r="G24" s="890"/>
      <c r="H24" s="890"/>
      <c r="I24" s="890"/>
      <c r="J24" s="891"/>
    </row>
    <row r="25" spans="1:10" s="309" customFormat="1">
      <c r="A25" s="289">
        <v>14</v>
      </c>
      <c r="B25" s="16" t="s">
        <v>882</v>
      </c>
      <c r="C25" s="889"/>
      <c r="D25" s="890"/>
      <c r="E25" s="890"/>
      <c r="F25" s="890"/>
      <c r="G25" s="890"/>
      <c r="H25" s="890"/>
      <c r="I25" s="890"/>
      <c r="J25" s="891"/>
    </row>
    <row r="26" spans="1:10" s="309" customFormat="1">
      <c r="A26" s="289">
        <v>15</v>
      </c>
      <c r="B26" s="16" t="s">
        <v>883</v>
      </c>
      <c r="C26" s="889"/>
      <c r="D26" s="890"/>
      <c r="E26" s="890"/>
      <c r="F26" s="890"/>
      <c r="G26" s="890"/>
      <c r="H26" s="890"/>
      <c r="I26" s="890"/>
      <c r="J26" s="891"/>
    </row>
    <row r="27" spans="1:10" s="309" customFormat="1">
      <c r="A27" s="289">
        <v>16</v>
      </c>
      <c r="B27" s="16" t="s">
        <v>884</v>
      </c>
      <c r="C27" s="889"/>
      <c r="D27" s="890"/>
      <c r="E27" s="890"/>
      <c r="F27" s="890"/>
      <c r="G27" s="890"/>
      <c r="H27" s="890"/>
      <c r="I27" s="890"/>
      <c r="J27" s="891"/>
    </row>
    <row r="28" spans="1:10" s="309" customFormat="1">
      <c r="A28" s="289">
        <v>17</v>
      </c>
      <c r="B28" s="16" t="s">
        <v>885</v>
      </c>
      <c r="C28" s="889"/>
      <c r="D28" s="890"/>
      <c r="E28" s="890"/>
      <c r="F28" s="890"/>
      <c r="G28" s="890"/>
      <c r="H28" s="890"/>
      <c r="I28" s="890"/>
      <c r="J28" s="891"/>
    </row>
    <row r="29" spans="1:10" s="309" customFormat="1">
      <c r="A29" s="289">
        <v>18</v>
      </c>
      <c r="B29" s="16" t="s">
        <v>888</v>
      </c>
      <c r="C29" s="889"/>
      <c r="D29" s="890"/>
      <c r="E29" s="890"/>
      <c r="F29" s="890"/>
      <c r="G29" s="890"/>
      <c r="H29" s="890"/>
      <c r="I29" s="890"/>
      <c r="J29" s="891"/>
    </row>
    <row r="30" spans="1:10" s="309" customFormat="1">
      <c r="A30" s="289">
        <v>19</v>
      </c>
      <c r="B30" s="16" t="s">
        <v>886</v>
      </c>
      <c r="C30" s="889"/>
      <c r="D30" s="890"/>
      <c r="E30" s="890"/>
      <c r="F30" s="890"/>
      <c r="G30" s="890"/>
      <c r="H30" s="890"/>
      <c r="I30" s="890"/>
      <c r="J30" s="891"/>
    </row>
    <row r="31" spans="1:10" s="309" customFormat="1">
      <c r="A31" s="289">
        <v>20</v>
      </c>
      <c r="B31" s="16" t="s">
        <v>887</v>
      </c>
      <c r="C31" s="889"/>
      <c r="D31" s="890"/>
      <c r="E31" s="890"/>
      <c r="F31" s="890"/>
      <c r="G31" s="890"/>
      <c r="H31" s="890"/>
      <c r="I31" s="890"/>
      <c r="J31" s="891"/>
    </row>
    <row r="32" spans="1:10" s="309" customFormat="1">
      <c r="A32" s="289">
        <v>21</v>
      </c>
      <c r="B32" s="16" t="s">
        <v>889</v>
      </c>
      <c r="C32" s="889"/>
      <c r="D32" s="890"/>
      <c r="E32" s="890"/>
      <c r="F32" s="890"/>
      <c r="G32" s="890"/>
      <c r="H32" s="890"/>
      <c r="I32" s="890"/>
      <c r="J32" s="891"/>
    </row>
    <row r="33" spans="1:12" s="309" customFormat="1">
      <c r="A33" s="289">
        <v>22</v>
      </c>
      <c r="B33" s="16" t="s">
        <v>890</v>
      </c>
      <c r="C33" s="889"/>
      <c r="D33" s="890"/>
      <c r="E33" s="890"/>
      <c r="F33" s="890"/>
      <c r="G33" s="890"/>
      <c r="H33" s="890"/>
      <c r="I33" s="890"/>
      <c r="J33" s="891"/>
    </row>
    <row r="34" spans="1:12" s="309" customFormat="1">
      <c r="B34" s="290" t="s">
        <v>15</v>
      </c>
      <c r="C34" s="892"/>
      <c r="D34" s="893"/>
      <c r="E34" s="893"/>
      <c r="F34" s="893"/>
      <c r="G34" s="893"/>
      <c r="H34" s="893"/>
      <c r="I34" s="893"/>
      <c r="J34" s="894"/>
    </row>
    <row r="35" spans="1:12" s="309" customFormat="1">
      <c r="A35" s="884" t="s">
        <v>690</v>
      </c>
      <c r="B35" s="884"/>
      <c r="C35" s="884"/>
      <c r="D35" s="884"/>
      <c r="E35" s="884"/>
      <c r="F35" s="884"/>
      <c r="G35" s="884"/>
      <c r="H35" s="884"/>
      <c r="I35" s="18"/>
      <c r="J35" s="18"/>
    </row>
    <row r="36" spans="1:12" s="309" customFormat="1">
      <c r="A36" s="9"/>
      <c r="B36" s="22"/>
      <c r="C36" s="22"/>
      <c r="D36" s="18"/>
      <c r="E36" s="18"/>
      <c r="F36" s="18"/>
      <c r="G36" s="18"/>
      <c r="H36" s="18"/>
      <c r="I36" s="18"/>
      <c r="J36" s="18"/>
    </row>
    <row r="37" spans="1:12" s="309" customFormat="1" ht="15.75" customHeight="1">
      <c r="A37" s="11" t="s">
        <v>1022</v>
      </c>
      <c r="B37" s="11"/>
      <c r="C37" s="12"/>
      <c r="D37" s="12"/>
      <c r="E37" s="12"/>
      <c r="F37" s="12"/>
      <c r="G37" s="12"/>
      <c r="I37" s="871"/>
      <c r="J37" s="871"/>
    </row>
    <row r="38" spans="1:12" s="309" customFormat="1" ht="12.75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</row>
    <row r="39" spans="1:12" s="309" customFormat="1" ht="18.75" customHeight="1">
      <c r="A39" s="307"/>
      <c r="B39" s="307"/>
      <c r="C39" s="307"/>
      <c r="D39" s="307"/>
      <c r="E39" s="307"/>
      <c r="F39" s="307"/>
      <c r="G39" s="841" t="s">
        <v>848</v>
      </c>
      <c r="H39" s="841"/>
      <c r="I39" s="841"/>
      <c r="J39" s="841"/>
      <c r="K39" s="841"/>
      <c r="L39" s="274"/>
    </row>
    <row r="40" spans="1:12" s="309" customFormat="1" ht="19.5">
      <c r="A40" s="12"/>
      <c r="B40" s="12"/>
      <c r="C40" s="12"/>
      <c r="E40" s="12"/>
      <c r="G40" s="841" t="s">
        <v>849</v>
      </c>
      <c r="H40" s="841"/>
      <c r="I40" s="841"/>
      <c r="J40" s="841"/>
      <c r="K40" s="841"/>
      <c r="L40" s="274"/>
    </row>
    <row r="41" spans="1:12">
      <c r="A41" s="885"/>
      <c r="B41" s="885"/>
      <c r="C41" s="885"/>
      <c r="D41" s="885"/>
      <c r="E41" s="885"/>
      <c r="F41" s="885"/>
      <c r="G41" s="885"/>
      <c r="H41" s="885"/>
      <c r="I41" s="885"/>
      <c r="J41" s="885"/>
    </row>
  </sheetData>
  <mergeCells count="16">
    <mergeCell ref="A41:J41"/>
    <mergeCell ref="A9:A10"/>
    <mergeCell ref="B9:B10"/>
    <mergeCell ref="C9:F9"/>
    <mergeCell ref="G9:J9"/>
    <mergeCell ref="C12:J34"/>
    <mergeCell ref="A35:H35"/>
    <mergeCell ref="I37:J37"/>
    <mergeCell ref="G39:K39"/>
    <mergeCell ref="G40:K40"/>
    <mergeCell ref="E1:I1"/>
    <mergeCell ref="A2:J2"/>
    <mergeCell ref="A3:J3"/>
    <mergeCell ref="A5:J5"/>
    <mergeCell ref="H8:J8"/>
    <mergeCell ref="A8:C8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SheetLayoutView="70" workbookViewId="0">
      <selection activeCell="O27" sqref="O27"/>
    </sheetView>
  </sheetViews>
  <sheetFormatPr defaultRowHeight="12.75"/>
  <cols>
    <col min="1" max="1" width="14" style="258" customWidth="1"/>
    <col min="2" max="2" width="23" style="258" customWidth="1"/>
    <col min="3" max="3" width="186.85546875" style="258" customWidth="1"/>
    <col min="4" max="16384" width="9.140625" style="258"/>
  </cols>
  <sheetData>
    <row r="1" spans="1:7" ht="21.75" customHeight="1">
      <c r="A1" s="734" t="s">
        <v>527</v>
      </c>
      <c r="B1" s="734"/>
      <c r="C1" s="734"/>
      <c r="D1" s="734"/>
      <c r="E1" s="257"/>
      <c r="F1" s="257"/>
      <c r="G1" s="257"/>
    </row>
    <row r="2" spans="1:7" ht="23.25" customHeight="1">
      <c r="A2" s="239" t="s">
        <v>69</v>
      </c>
      <c r="B2" s="239" t="s">
        <v>528</v>
      </c>
      <c r="C2" s="259" t="s">
        <v>529</v>
      </c>
    </row>
    <row r="3" spans="1:7" ht="15" customHeight="1">
      <c r="A3" s="260">
        <v>1</v>
      </c>
      <c r="B3" s="261" t="s">
        <v>530</v>
      </c>
      <c r="C3" s="261" t="s">
        <v>737</v>
      </c>
    </row>
    <row r="4" spans="1:7" ht="15" customHeight="1">
      <c r="A4" s="260">
        <v>2</v>
      </c>
      <c r="B4" s="261" t="s">
        <v>531</v>
      </c>
      <c r="C4" s="261" t="s">
        <v>738</v>
      </c>
    </row>
    <row r="5" spans="1:7" ht="15" customHeight="1">
      <c r="A5" s="260">
        <v>3</v>
      </c>
      <c r="B5" s="261" t="s">
        <v>532</v>
      </c>
      <c r="C5" s="261" t="s">
        <v>739</v>
      </c>
    </row>
    <row r="6" spans="1:7" ht="15" customHeight="1">
      <c r="A6" s="260">
        <v>4</v>
      </c>
      <c r="B6" s="261" t="s">
        <v>841</v>
      </c>
      <c r="C6" s="261" t="s">
        <v>842</v>
      </c>
    </row>
    <row r="7" spans="1:7" ht="15" customHeight="1">
      <c r="A7" s="260">
        <v>5</v>
      </c>
      <c r="B7" s="261" t="s">
        <v>533</v>
      </c>
      <c r="C7" s="261" t="s">
        <v>740</v>
      </c>
    </row>
    <row r="8" spans="1:7" ht="15" customHeight="1">
      <c r="A8" s="260">
        <v>6</v>
      </c>
      <c r="B8" s="261" t="s">
        <v>534</v>
      </c>
      <c r="C8" s="261" t="s">
        <v>741</v>
      </c>
    </row>
    <row r="9" spans="1:7" ht="15" customHeight="1">
      <c r="A9" s="260">
        <v>7</v>
      </c>
      <c r="B9" s="261" t="s">
        <v>535</v>
      </c>
      <c r="C9" s="261" t="s">
        <v>742</v>
      </c>
    </row>
    <row r="10" spans="1:7" ht="15" customHeight="1">
      <c r="A10" s="260">
        <v>8</v>
      </c>
      <c r="B10" s="261" t="s">
        <v>536</v>
      </c>
      <c r="C10" s="261" t="s">
        <v>743</v>
      </c>
    </row>
    <row r="11" spans="1:7" ht="15" customHeight="1">
      <c r="A11" s="260">
        <v>9</v>
      </c>
      <c r="B11" s="261" t="s">
        <v>537</v>
      </c>
      <c r="C11" s="261" t="s">
        <v>744</v>
      </c>
    </row>
    <row r="12" spans="1:7" ht="15" customHeight="1">
      <c r="A12" s="260">
        <v>10</v>
      </c>
      <c r="B12" s="261" t="s">
        <v>538</v>
      </c>
      <c r="C12" s="261" t="s">
        <v>745</v>
      </c>
    </row>
    <row r="13" spans="1:7" ht="15" customHeight="1">
      <c r="A13" s="260">
        <v>11</v>
      </c>
      <c r="B13" s="261" t="s">
        <v>656</v>
      </c>
      <c r="C13" s="261" t="s">
        <v>657</v>
      </c>
    </row>
    <row r="14" spans="1:7" ht="15" customHeight="1">
      <c r="A14" s="260">
        <v>12</v>
      </c>
      <c r="B14" s="261" t="s">
        <v>539</v>
      </c>
      <c r="C14" s="261" t="s">
        <v>746</v>
      </c>
    </row>
    <row r="15" spans="1:7" ht="15" customHeight="1">
      <c r="A15" s="260">
        <v>13</v>
      </c>
      <c r="B15" s="261" t="s">
        <v>540</v>
      </c>
      <c r="C15" s="261" t="s">
        <v>747</v>
      </c>
    </row>
    <row r="16" spans="1:7" ht="15" customHeight="1">
      <c r="A16" s="260">
        <v>14</v>
      </c>
      <c r="B16" s="261" t="s">
        <v>541</v>
      </c>
      <c r="C16" s="261" t="s">
        <v>748</v>
      </c>
    </row>
    <row r="17" spans="1:3" ht="15" customHeight="1">
      <c r="A17" s="260">
        <v>15</v>
      </c>
      <c r="B17" s="261" t="s">
        <v>542</v>
      </c>
      <c r="C17" s="261" t="s">
        <v>749</v>
      </c>
    </row>
    <row r="18" spans="1:3" ht="15" customHeight="1">
      <c r="A18" s="260">
        <v>16</v>
      </c>
      <c r="B18" s="261" t="s">
        <v>543</v>
      </c>
      <c r="C18" s="261" t="s">
        <v>750</v>
      </c>
    </row>
    <row r="19" spans="1:3" ht="15" customHeight="1">
      <c r="A19" s="260">
        <v>17</v>
      </c>
      <c r="B19" s="261" t="s">
        <v>544</v>
      </c>
      <c r="C19" s="261" t="s">
        <v>751</v>
      </c>
    </row>
    <row r="20" spans="1:3" ht="15" customHeight="1">
      <c r="A20" s="260">
        <v>18</v>
      </c>
      <c r="B20" s="261" t="s">
        <v>545</v>
      </c>
      <c r="C20" s="261" t="s">
        <v>752</v>
      </c>
    </row>
    <row r="21" spans="1:3" ht="15" customHeight="1">
      <c r="A21" s="260">
        <v>19</v>
      </c>
      <c r="B21" s="261" t="s">
        <v>546</v>
      </c>
      <c r="C21" s="261" t="s">
        <v>753</v>
      </c>
    </row>
    <row r="22" spans="1:3" ht="15" customHeight="1">
      <c r="A22" s="260">
        <v>20</v>
      </c>
      <c r="B22" s="261" t="s">
        <v>547</v>
      </c>
      <c r="C22" s="261" t="s">
        <v>754</v>
      </c>
    </row>
    <row r="23" spans="1:3" ht="15" customHeight="1">
      <c r="A23" s="260">
        <v>21</v>
      </c>
      <c r="B23" s="261" t="s">
        <v>548</v>
      </c>
      <c r="C23" s="261" t="s">
        <v>755</v>
      </c>
    </row>
    <row r="24" spans="1:3" ht="15" customHeight="1">
      <c r="A24" s="260">
        <v>22</v>
      </c>
      <c r="B24" s="261" t="s">
        <v>549</v>
      </c>
      <c r="C24" s="261" t="s">
        <v>756</v>
      </c>
    </row>
    <row r="25" spans="1:3" ht="15" customHeight="1">
      <c r="A25" s="260">
        <v>23</v>
      </c>
      <c r="B25" s="261" t="s">
        <v>550</v>
      </c>
      <c r="C25" s="261" t="s">
        <v>757</v>
      </c>
    </row>
    <row r="26" spans="1:3" ht="15" customHeight="1">
      <c r="A26" s="260">
        <v>24</v>
      </c>
      <c r="B26" s="261" t="s">
        <v>551</v>
      </c>
      <c r="C26" s="261" t="s">
        <v>758</v>
      </c>
    </row>
    <row r="27" spans="1:3" ht="15" customHeight="1">
      <c r="A27" s="260">
        <v>25</v>
      </c>
      <c r="B27" s="261" t="s">
        <v>552</v>
      </c>
      <c r="C27" s="261" t="s">
        <v>759</v>
      </c>
    </row>
    <row r="28" spans="1:3" ht="15" customHeight="1">
      <c r="A28" s="260">
        <v>26</v>
      </c>
      <c r="B28" s="261" t="s">
        <v>553</v>
      </c>
      <c r="C28" s="261" t="s">
        <v>760</v>
      </c>
    </row>
    <row r="29" spans="1:3" ht="15" customHeight="1">
      <c r="A29" s="260">
        <v>27</v>
      </c>
      <c r="B29" s="261" t="s">
        <v>554</v>
      </c>
      <c r="C29" s="261" t="s">
        <v>761</v>
      </c>
    </row>
    <row r="30" spans="1:3" ht="15" customHeight="1">
      <c r="A30" s="260">
        <v>28</v>
      </c>
      <c r="B30" s="261" t="s">
        <v>555</v>
      </c>
      <c r="C30" s="261" t="s">
        <v>556</v>
      </c>
    </row>
    <row r="31" spans="1:3" ht="15" customHeight="1">
      <c r="A31" s="260">
        <v>29</v>
      </c>
      <c r="B31" s="261" t="s">
        <v>557</v>
      </c>
      <c r="C31" s="261" t="s">
        <v>558</v>
      </c>
    </row>
    <row r="32" spans="1:3" ht="15" customHeight="1">
      <c r="A32" s="260">
        <v>30</v>
      </c>
      <c r="B32" s="261" t="s">
        <v>559</v>
      </c>
      <c r="C32" s="261" t="s">
        <v>560</v>
      </c>
    </row>
    <row r="33" spans="1:3" ht="15" customHeight="1">
      <c r="A33" s="260">
        <v>31</v>
      </c>
      <c r="B33" s="261" t="s">
        <v>655</v>
      </c>
      <c r="C33" s="261" t="s">
        <v>654</v>
      </c>
    </row>
    <row r="34" spans="1:3" ht="15" customHeight="1">
      <c r="A34" s="260">
        <v>32</v>
      </c>
      <c r="B34" s="261" t="s">
        <v>701</v>
      </c>
      <c r="C34" s="261" t="s">
        <v>702</v>
      </c>
    </row>
    <row r="35" spans="1:3" ht="15" customHeight="1">
      <c r="A35" s="260">
        <v>33</v>
      </c>
      <c r="B35" s="261" t="s">
        <v>561</v>
      </c>
      <c r="C35" s="261" t="s">
        <v>562</v>
      </c>
    </row>
    <row r="36" spans="1:3" ht="15" customHeight="1">
      <c r="A36" s="260">
        <v>34</v>
      </c>
      <c r="B36" s="261" t="s">
        <v>563</v>
      </c>
      <c r="C36" s="261" t="s">
        <v>562</v>
      </c>
    </row>
    <row r="37" spans="1:3" ht="15" customHeight="1">
      <c r="A37" s="260">
        <v>35</v>
      </c>
      <c r="B37" s="261" t="s">
        <v>564</v>
      </c>
      <c r="C37" s="261" t="s">
        <v>565</v>
      </c>
    </row>
    <row r="38" spans="1:3" ht="15" customHeight="1">
      <c r="A38" s="260">
        <v>36</v>
      </c>
      <c r="B38" s="261" t="s">
        <v>566</v>
      </c>
      <c r="C38" s="261" t="s">
        <v>567</v>
      </c>
    </row>
    <row r="39" spans="1:3" ht="15" customHeight="1">
      <c r="A39" s="260">
        <v>37</v>
      </c>
      <c r="B39" s="261" t="s">
        <v>568</v>
      </c>
      <c r="C39" s="261" t="s">
        <v>569</v>
      </c>
    </row>
    <row r="40" spans="1:3" ht="15" customHeight="1">
      <c r="A40" s="260">
        <v>38</v>
      </c>
      <c r="B40" s="261" t="s">
        <v>570</v>
      </c>
      <c r="C40" s="261" t="s">
        <v>571</v>
      </c>
    </row>
    <row r="41" spans="1:3" ht="15" customHeight="1">
      <c r="A41" s="260">
        <v>39</v>
      </c>
      <c r="B41" s="261" t="s">
        <v>572</v>
      </c>
      <c r="C41" s="261" t="s">
        <v>573</v>
      </c>
    </row>
    <row r="42" spans="1:3" ht="15" customHeight="1">
      <c r="A42" s="260">
        <v>40</v>
      </c>
      <c r="B42" s="261" t="s">
        <v>574</v>
      </c>
      <c r="C42" s="261" t="s">
        <v>575</v>
      </c>
    </row>
    <row r="43" spans="1:3" ht="15" customHeight="1">
      <c r="A43" s="260">
        <v>41</v>
      </c>
      <c r="B43" s="261" t="s">
        <v>576</v>
      </c>
      <c r="C43" s="261" t="s">
        <v>577</v>
      </c>
    </row>
    <row r="44" spans="1:3" ht="15" customHeight="1">
      <c r="A44" s="260">
        <v>42</v>
      </c>
      <c r="B44" s="261" t="s">
        <v>578</v>
      </c>
      <c r="C44" s="261" t="s">
        <v>762</v>
      </c>
    </row>
    <row r="45" spans="1:3" ht="15" customHeight="1">
      <c r="A45" s="260">
        <v>43</v>
      </c>
      <c r="B45" s="261" t="s">
        <v>579</v>
      </c>
      <c r="C45" s="261" t="s">
        <v>580</v>
      </c>
    </row>
    <row r="46" spans="1:3" ht="15" customHeight="1">
      <c r="A46" s="260">
        <v>44</v>
      </c>
      <c r="B46" s="261" t="s">
        <v>581</v>
      </c>
      <c r="C46" s="261" t="s">
        <v>582</v>
      </c>
    </row>
    <row r="47" spans="1:3" ht="15" customHeight="1">
      <c r="A47" s="260">
        <v>45</v>
      </c>
      <c r="B47" s="261" t="s">
        <v>583</v>
      </c>
      <c r="C47" s="261" t="s">
        <v>584</v>
      </c>
    </row>
    <row r="48" spans="1:3" ht="15" customHeight="1">
      <c r="A48" s="260">
        <v>46</v>
      </c>
      <c r="B48" s="261" t="s">
        <v>585</v>
      </c>
      <c r="C48" s="261" t="s">
        <v>586</v>
      </c>
    </row>
    <row r="49" spans="1:3" ht="15" customHeight="1">
      <c r="A49" s="260">
        <v>47</v>
      </c>
      <c r="B49" s="261" t="s">
        <v>587</v>
      </c>
      <c r="C49" s="261" t="s">
        <v>588</v>
      </c>
    </row>
    <row r="50" spans="1:3" ht="15" customHeight="1">
      <c r="A50" s="260">
        <v>48</v>
      </c>
      <c r="B50" s="261" t="s">
        <v>589</v>
      </c>
      <c r="C50" s="261" t="s">
        <v>763</v>
      </c>
    </row>
    <row r="51" spans="1:3" ht="15" customHeight="1">
      <c r="A51" s="260">
        <v>49</v>
      </c>
      <c r="B51" s="261" t="s">
        <v>590</v>
      </c>
      <c r="C51" s="261" t="s">
        <v>764</v>
      </c>
    </row>
    <row r="52" spans="1:3" ht="15" customHeight="1">
      <c r="A52" s="260">
        <v>50</v>
      </c>
      <c r="B52" s="261" t="s">
        <v>591</v>
      </c>
      <c r="C52" s="261" t="s">
        <v>592</v>
      </c>
    </row>
    <row r="53" spans="1:3" ht="15" customHeight="1">
      <c r="A53" s="260">
        <v>51</v>
      </c>
      <c r="B53" s="261" t="s">
        <v>593</v>
      </c>
      <c r="C53" s="261" t="s">
        <v>594</v>
      </c>
    </row>
    <row r="54" spans="1:3" ht="15" customHeight="1">
      <c r="A54" s="260">
        <v>52</v>
      </c>
      <c r="B54" s="261" t="s">
        <v>595</v>
      </c>
      <c r="C54" s="261" t="s">
        <v>704</v>
      </c>
    </row>
    <row r="55" spans="1:3" ht="15" customHeight="1">
      <c r="A55" s="260">
        <v>53</v>
      </c>
      <c r="B55" s="261" t="s">
        <v>596</v>
      </c>
      <c r="C55" s="261" t="s">
        <v>705</v>
      </c>
    </row>
    <row r="56" spans="1:3" ht="15" customHeight="1">
      <c r="A56" s="260">
        <v>54</v>
      </c>
      <c r="B56" s="261" t="s">
        <v>597</v>
      </c>
      <c r="C56" s="261" t="s">
        <v>706</v>
      </c>
    </row>
    <row r="57" spans="1:3" ht="15" customHeight="1">
      <c r="A57" s="260">
        <v>55</v>
      </c>
      <c r="B57" s="261" t="s">
        <v>598</v>
      </c>
      <c r="C57" s="261" t="s">
        <v>707</v>
      </c>
    </row>
    <row r="58" spans="1:3" ht="15" customHeight="1">
      <c r="A58" s="260">
        <v>56</v>
      </c>
      <c r="B58" s="261" t="s">
        <v>599</v>
      </c>
      <c r="C58" s="261" t="s">
        <v>708</v>
      </c>
    </row>
    <row r="59" spans="1:3" ht="15" customHeight="1">
      <c r="A59" s="260">
        <v>57</v>
      </c>
      <c r="B59" s="261" t="s">
        <v>600</v>
      </c>
      <c r="C59" s="261" t="s">
        <v>709</v>
      </c>
    </row>
    <row r="60" spans="1:3" ht="15" customHeight="1">
      <c r="A60" s="260">
        <v>58</v>
      </c>
      <c r="B60" s="261" t="s">
        <v>601</v>
      </c>
      <c r="C60" s="261" t="s">
        <v>710</v>
      </c>
    </row>
    <row r="61" spans="1:3" ht="15" customHeight="1">
      <c r="A61" s="260">
        <v>59</v>
      </c>
      <c r="B61" s="261" t="s">
        <v>602</v>
      </c>
      <c r="C61" s="261" t="s">
        <v>711</v>
      </c>
    </row>
    <row r="62" spans="1:3" ht="15" customHeight="1">
      <c r="A62" s="260">
        <v>60</v>
      </c>
      <c r="B62" s="261" t="s">
        <v>603</v>
      </c>
      <c r="C62" s="261" t="s">
        <v>712</v>
      </c>
    </row>
    <row r="63" spans="1:3" ht="15" customHeight="1">
      <c r="A63" s="260">
        <v>61</v>
      </c>
      <c r="B63" s="261" t="s">
        <v>674</v>
      </c>
      <c r="C63" s="261" t="s">
        <v>678</v>
      </c>
    </row>
    <row r="64" spans="1:3" ht="15" customHeight="1">
      <c r="A64" s="260">
        <v>62</v>
      </c>
      <c r="B64" s="261" t="s">
        <v>604</v>
      </c>
      <c r="C64" s="261" t="s">
        <v>713</v>
      </c>
    </row>
    <row r="65" spans="1:3" ht="15" customHeight="1">
      <c r="A65" s="260">
        <v>63</v>
      </c>
      <c r="B65" s="262" t="s">
        <v>679</v>
      </c>
      <c r="C65" s="261" t="s">
        <v>714</v>
      </c>
    </row>
    <row r="66" spans="1:3" ht="15" customHeight="1">
      <c r="A66" s="260">
        <v>64</v>
      </c>
      <c r="B66" s="261" t="s">
        <v>605</v>
      </c>
      <c r="C66" s="261" t="s">
        <v>715</v>
      </c>
    </row>
    <row r="67" spans="1:3" ht="15" customHeight="1">
      <c r="A67" s="260">
        <v>65</v>
      </c>
      <c r="B67" s="261" t="s">
        <v>606</v>
      </c>
      <c r="C67" s="261" t="s">
        <v>716</v>
      </c>
    </row>
    <row r="68" spans="1:3" ht="15" customHeight="1">
      <c r="A68" s="260">
        <v>66</v>
      </c>
      <c r="B68" s="263" t="s">
        <v>658</v>
      </c>
      <c r="C68" s="263" t="s">
        <v>765</v>
      </c>
    </row>
    <row r="69" spans="1:3" ht="15" customHeight="1">
      <c r="A69" s="260">
        <v>67</v>
      </c>
      <c r="B69" s="263" t="s">
        <v>659</v>
      </c>
      <c r="C69" s="263" t="s">
        <v>750</v>
      </c>
    </row>
  </sheetData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0.70866141732283472" right="0.70866141732283472" top="0.22" bottom="0" header="0.22" footer="0.2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view="pageBreakPreview" zoomScale="85" zoomScaleNormal="85" zoomScaleSheetLayoutView="85" workbookViewId="0">
      <selection activeCell="B35" sqref="B35:B36"/>
    </sheetView>
  </sheetViews>
  <sheetFormatPr defaultRowHeight="12.75"/>
  <cols>
    <col min="1" max="1" width="6.7109375" style="13" customWidth="1"/>
    <col min="2" max="2" width="19.28515625" style="13" bestFit="1" customWidth="1"/>
    <col min="3" max="3" width="12" style="13" customWidth="1"/>
    <col min="4" max="4" width="10.85546875" style="13" customWidth="1"/>
    <col min="5" max="5" width="10.140625" style="718" customWidth="1"/>
    <col min="6" max="6" width="13" style="13" customWidth="1"/>
    <col min="7" max="7" width="15.140625" style="13" customWidth="1"/>
    <col min="8" max="8" width="12.42578125" style="13" customWidth="1"/>
    <col min="9" max="9" width="12.140625" style="13" customWidth="1"/>
    <col min="10" max="10" width="11.7109375" style="718" customWidth="1"/>
    <col min="11" max="11" width="12" style="13" customWidth="1"/>
    <col min="12" max="12" width="14.140625" style="13" customWidth="1"/>
    <col min="13" max="16384" width="9.140625" style="13"/>
  </cols>
  <sheetData>
    <row r="1" spans="1:13" s="309" customFormat="1">
      <c r="E1" s="718"/>
      <c r="J1" s="718"/>
    </row>
    <row r="2" spans="1:13" customFormat="1" ht="18.75">
      <c r="D2" s="27"/>
      <c r="E2" s="275"/>
      <c r="F2" s="27"/>
      <c r="G2" s="27"/>
      <c r="H2" s="27"/>
      <c r="I2" s="27"/>
      <c r="J2" s="275"/>
      <c r="K2" s="739" t="s">
        <v>58</v>
      </c>
      <c r="L2" s="739"/>
      <c r="M2" s="34"/>
    </row>
    <row r="3" spans="1:13" customFormat="1" ht="15">
      <c r="A3" s="860" t="s">
        <v>0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36"/>
    </row>
    <row r="4" spans="1:13" customFormat="1" ht="20.25">
      <c r="A4" s="748" t="s">
        <v>717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35"/>
    </row>
    <row r="5" spans="1:13" ht="20.25" customHeight="1">
      <c r="A5" s="864" t="s">
        <v>782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</row>
    <row r="6" spans="1:13" ht="15.75">
      <c r="A6" s="840" t="s">
        <v>850</v>
      </c>
      <c r="B6" s="840"/>
      <c r="C6" s="840"/>
      <c r="F6" s="861" t="s">
        <v>16</v>
      </c>
      <c r="G6" s="861"/>
      <c r="H6" s="861"/>
      <c r="I6" s="861"/>
      <c r="J6" s="861"/>
      <c r="K6" s="861"/>
      <c r="L6" s="861"/>
    </row>
    <row r="7" spans="1:13">
      <c r="A7" s="12"/>
      <c r="F7" s="14"/>
      <c r="G7" s="86"/>
      <c r="H7" s="86"/>
      <c r="I7" s="880" t="s">
        <v>1015</v>
      </c>
      <c r="J7" s="880"/>
      <c r="K7" s="880"/>
      <c r="L7" s="880"/>
    </row>
    <row r="8" spans="1:13" s="12" customFormat="1">
      <c r="A8" s="865" t="s">
        <v>2</v>
      </c>
      <c r="B8" s="865" t="s">
        <v>3</v>
      </c>
      <c r="C8" s="895" t="s">
        <v>17</v>
      </c>
      <c r="D8" s="896"/>
      <c r="E8" s="896"/>
      <c r="F8" s="896"/>
      <c r="G8" s="896"/>
      <c r="H8" s="895" t="s">
        <v>37</v>
      </c>
      <c r="I8" s="896"/>
      <c r="J8" s="896"/>
      <c r="K8" s="896"/>
      <c r="L8" s="896"/>
    </row>
    <row r="9" spans="1:13" s="12" customFormat="1" ht="77.45" customHeight="1">
      <c r="A9" s="865"/>
      <c r="B9" s="865"/>
      <c r="C9" s="237" t="s">
        <v>808</v>
      </c>
      <c r="D9" s="237" t="s">
        <v>799</v>
      </c>
      <c r="E9" s="717" t="s">
        <v>65</v>
      </c>
      <c r="F9" s="4" t="s">
        <v>66</v>
      </c>
      <c r="G9" s="4" t="s">
        <v>633</v>
      </c>
      <c r="H9" s="237" t="s">
        <v>808</v>
      </c>
      <c r="I9" s="237" t="s">
        <v>799</v>
      </c>
      <c r="J9" s="717" t="s">
        <v>65</v>
      </c>
      <c r="K9" s="4" t="s">
        <v>66</v>
      </c>
      <c r="L9" s="4" t="s">
        <v>634</v>
      </c>
    </row>
    <row r="10" spans="1:13" s="12" customFormat="1">
      <c r="A10" s="4">
        <v>1</v>
      </c>
      <c r="B10" s="4">
        <v>2</v>
      </c>
      <c r="C10" s="4">
        <v>3</v>
      </c>
      <c r="D10" s="4">
        <v>4</v>
      </c>
      <c r="E10" s="314">
        <v>5</v>
      </c>
      <c r="F10" s="4">
        <v>6</v>
      </c>
      <c r="G10" s="4">
        <v>7</v>
      </c>
      <c r="H10" s="4">
        <v>8</v>
      </c>
      <c r="I10" s="4">
        <v>9</v>
      </c>
      <c r="J10" s="314">
        <v>10</v>
      </c>
      <c r="K10" s="4">
        <v>11</v>
      </c>
      <c r="L10" s="4">
        <v>12</v>
      </c>
    </row>
    <row r="11" spans="1:13" s="279" customFormat="1" ht="15">
      <c r="A11" s="450">
        <v>1</v>
      </c>
      <c r="B11" s="458" t="s">
        <v>869</v>
      </c>
      <c r="C11" s="474">
        <v>884.33</v>
      </c>
      <c r="D11" s="474">
        <v>200.72000000000025</v>
      </c>
      <c r="E11" s="474">
        <v>764.01</v>
      </c>
      <c r="F11" s="474">
        <v>899.86671999999999</v>
      </c>
      <c r="G11" s="474">
        <f>D11+E11-F11</f>
        <v>64.863280000000259</v>
      </c>
      <c r="H11" s="474">
        <v>884.33</v>
      </c>
      <c r="I11" s="474">
        <v>138.32</v>
      </c>
      <c r="J11" s="474">
        <v>810</v>
      </c>
      <c r="K11" s="474">
        <v>865.36368000000004</v>
      </c>
      <c r="L11" s="474">
        <f>I11+J11-K11</f>
        <v>82.956319999999891</v>
      </c>
    </row>
    <row r="12" spans="1:13" s="279" customFormat="1" ht="15">
      <c r="A12" s="450">
        <v>2</v>
      </c>
      <c r="B12" s="458" t="s">
        <v>870</v>
      </c>
      <c r="C12" s="474">
        <v>199.06</v>
      </c>
      <c r="D12" s="474">
        <v>20.099000000000018</v>
      </c>
      <c r="E12" s="474">
        <v>185</v>
      </c>
      <c r="F12" s="474">
        <v>198.12752</v>
      </c>
      <c r="G12" s="474">
        <f t="shared" ref="G12:G32" si="0">D12+E12-F12</f>
        <v>6.9714800000000139</v>
      </c>
      <c r="H12" s="474">
        <v>199.06</v>
      </c>
      <c r="I12" s="474">
        <v>9.8700000000000045</v>
      </c>
      <c r="J12" s="474">
        <v>188</v>
      </c>
      <c r="K12" s="474">
        <v>205.36887999999999</v>
      </c>
      <c r="L12" s="474">
        <f t="shared" ref="L12:L32" si="1">I12+J12-K12</f>
        <v>-7.4988799999999856</v>
      </c>
    </row>
    <row r="13" spans="1:13" s="279" customFormat="1" ht="15">
      <c r="A13" s="450">
        <v>3</v>
      </c>
      <c r="B13" s="458" t="s">
        <v>871</v>
      </c>
      <c r="C13" s="474">
        <v>500.88</v>
      </c>
      <c r="D13" s="474">
        <v>-10.42</v>
      </c>
      <c r="E13" s="474">
        <v>457</v>
      </c>
      <c r="F13" s="474">
        <v>512.20856000000003</v>
      </c>
      <c r="G13" s="474">
        <f t="shared" si="0"/>
        <v>-65.62856000000005</v>
      </c>
      <c r="H13" s="474">
        <v>500.88</v>
      </c>
      <c r="I13" s="474">
        <v>50.6400000000001</v>
      </c>
      <c r="J13" s="474">
        <v>479.33</v>
      </c>
      <c r="K13" s="474">
        <v>510.15063999999995</v>
      </c>
      <c r="L13" s="474">
        <f t="shared" si="1"/>
        <v>19.819360000000074</v>
      </c>
    </row>
    <row r="14" spans="1:13" s="279" customFormat="1" ht="15">
      <c r="A14" s="450">
        <v>4</v>
      </c>
      <c r="B14" s="458" t="s">
        <v>872</v>
      </c>
      <c r="C14" s="474">
        <v>260.52999999999997</v>
      </c>
      <c r="D14" s="474">
        <v>63.845999999999947</v>
      </c>
      <c r="E14" s="474">
        <v>244</v>
      </c>
      <c r="F14" s="474">
        <v>258.53375999999997</v>
      </c>
      <c r="G14" s="474">
        <f t="shared" si="0"/>
        <v>49.312239999999974</v>
      </c>
      <c r="H14" s="474">
        <v>260.52999999999997</v>
      </c>
      <c r="I14" s="474">
        <v>50.110000000000014</v>
      </c>
      <c r="J14" s="474">
        <v>248</v>
      </c>
      <c r="K14" s="474">
        <v>263.95943999999997</v>
      </c>
      <c r="L14" s="474">
        <f t="shared" si="1"/>
        <v>34.150560000000041</v>
      </c>
    </row>
    <row r="15" spans="1:13" s="279" customFormat="1" ht="15">
      <c r="A15" s="450">
        <v>5</v>
      </c>
      <c r="B15" s="458" t="s">
        <v>873</v>
      </c>
      <c r="C15" s="474">
        <v>206.2</v>
      </c>
      <c r="D15" s="474">
        <v>10.539999999999992</v>
      </c>
      <c r="E15" s="474">
        <v>173</v>
      </c>
      <c r="F15" s="474">
        <v>199.07744</v>
      </c>
      <c r="G15" s="474">
        <f t="shared" si="0"/>
        <v>-15.537440000000004</v>
      </c>
      <c r="H15" s="474">
        <v>206.2</v>
      </c>
      <c r="I15" s="474">
        <v>12.930000000000007</v>
      </c>
      <c r="J15" s="474">
        <v>175</v>
      </c>
      <c r="K15" s="474">
        <v>207.04336000000001</v>
      </c>
      <c r="L15" s="474">
        <f t="shared" si="1"/>
        <v>-19.11336</v>
      </c>
    </row>
    <row r="16" spans="1:13" s="279" customFormat="1" ht="15">
      <c r="A16" s="450">
        <v>6</v>
      </c>
      <c r="B16" s="458" t="s">
        <v>874</v>
      </c>
      <c r="C16" s="474">
        <v>538.59</v>
      </c>
      <c r="D16" s="474">
        <v>60.300000000000068</v>
      </c>
      <c r="E16" s="474">
        <v>480</v>
      </c>
      <c r="F16" s="474">
        <v>530.26976000000002</v>
      </c>
      <c r="G16" s="474">
        <f t="shared" si="0"/>
        <v>10.030240000000049</v>
      </c>
      <c r="H16" s="474">
        <v>538.59</v>
      </c>
      <c r="I16" s="474">
        <v>36.529999999999973</v>
      </c>
      <c r="J16" s="474">
        <v>488</v>
      </c>
      <c r="K16" s="474">
        <v>555.34343999999999</v>
      </c>
      <c r="L16" s="474">
        <f t="shared" si="1"/>
        <v>-30.813440000000014</v>
      </c>
    </row>
    <row r="17" spans="1:12" s="279" customFormat="1" ht="15">
      <c r="A17" s="450">
        <v>7</v>
      </c>
      <c r="B17" s="458" t="s">
        <v>875</v>
      </c>
      <c r="C17" s="474">
        <v>480.15</v>
      </c>
      <c r="D17" s="474">
        <v>30.259999999999934</v>
      </c>
      <c r="E17" s="474">
        <v>449</v>
      </c>
      <c r="F17" s="474">
        <v>471.69111999999996</v>
      </c>
      <c r="G17" s="474">
        <f t="shared" si="0"/>
        <v>7.5688799999999787</v>
      </c>
      <c r="H17" s="474">
        <v>480.15</v>
      </c>
      <c r="I17" s="474">
        <v>9.4599999999999795</v>
      </c>
      <c r="J17" s="474">
        <v>472</v>
      </c>
      <c r="K17" s="474">
        <v>498.43727999999999</v>
      </c>
      <c r="L17" s="474">
        <f t="shared" si="1"/>
        <v>-16.977280000000007</v>
      </c>
    </row>
    <row r="18" spans="1:12" s="279" customFormat="1" ht="15">
      <c r="A18" s="450">
        <v>8</v>
      </c>
      <c r="B18" s="458" t="s">
        <v>876</v>
      </c>
      <c r="C18" s="474">
        <v>477.35</v>
      </c>
      <c r="D18" s="474">
        <v>107.71</v>
      </c>
      <c r="E18" s="474">
        <v>435</v>
      </c>
      <c r="F18" s="474">
        <v>462.94871999999998</v>
      </c>
      <c r="G18" s="474">
        <f t="shared" si="0"/>
        <v>79.761280000000056</v>
      </c>
      <c r="H18" s="474">
        <v>477.35</v>
      </c>
      <c r="I18" s="474">
        <v>78.190000000000055</v>
      </c>
      <c r="J18" s="474">
        <v>413</v>
      </c>
      <c r="K18" s="474">
        <v>494.57168000000001</v>
      </c>
      <c r="L18" s="474">
        <f t="shared" si="1"/>
        <v>-3.3816799999999603</v>
      </c>
    </row>
    <row r="19" spans="1:12" s="279" customFormat="1" ht="15">
      <c r="A19" s="450">
        <v>9</v>
      </c>
      <c r="B19" s="458" t="s">
        <v>877</v>
      </c>
      <c r="C19" s="474">
        <v>165.63</v>
      </c>
      <c r="D19" s="474">
        <v>19.220000000000027</v>
      </c>
      <c r="E19" s="474">
        <v>148</v>
      </c>
      <c r="F19" s="474">
        <v>166.18711999999999</v>
      </c>
      <c r="G19" s="474">
        <f t="shared" si="0"/>
        <v>1.0328800000000342</v>
      </c>
      <c r="H19" s="474">
        <v>165.63</v>
      </c>
      <c r="I19" s="474">
        <v>6.8100000000000307</v>
      </c>
      <c r="J19" s="474">
        <v>146</v>
      </c>
      <c r="K19" s="474">
        <v>165.31127999999998</v>
      </c>
      <c r="L19" s="474">
        <f t="shared" si="1"/>
        <v>-12.501279999999952</v>
      </c>
    </row>
    <row r="20" spans="1:12" s="279" customFormat="1" ht="15">
      <c r="A20" s="450">
        <v>10</v>
      </c>
      <c r="B20" s="458" t="s">
        <v>878</v>
      </c>
      <c r="C20" s="474">
        <v>526.84</v>
      </c>
      <c r="D20" s="474">
        <v>78.125999999999976</v>
      </c>
      <c r="E20" s="474">
        <v>439</v>
      </c>
      <c r="F20" s="474">
        <v>524.02743999999996</v>
      </c>
      <c r="G20" s="474">
        <f t="shared" si="0"/>
        <v>-6.9014399999999796</v>
      </c>
      <c r="H20" s="474">
        <v>526.84</v>
      </c>
      <c r="I20" s="474">
        <f>36.9599999999999+40</f>
        <v>76.959999999999894</v>
      </c>
      <c r="J20" s="474">
        <v>438</v>
      </c>
      <c r="K20" s="474">
        <v>546.00336000000004</v>
      </c>
      <c r="L20" s="474">
        <f t="shared" si="1"/>
        <v>-31.043360000000121</v>
      </c>
    </row>
    <row r="21" spans="1:12" s="279" customFormat="1" ht="15">
      <c r="A21" s="450">
        <v>11</v>
      </c>
      <c r="B21" s="458" t="s">
        <v>879</v>
      </c>
      <c r="C21" s="474">
        <v>666.17</v>
      </c>
      <c r="D21" s="474">
        <v>98.625999999999976</v>
      </c>
      <c r="E21" s="474">
        <v>540</v>
      </c>
      <c r="F21" s="474">
        <v>667.44664</v>
      </c>
      <c r="G21" s="474">
        <f t="shared" si="0"/>
        <v>-28.820640000000026</v>
      </c>
      <c r="H21" s="474">
        <v>666.17</v>
      </c>
      <c r="I21" s="474">
        <v>57.409999999999968</v>
      </c>
      <c r="J21" s="474">
        <v>579</v>
      </c>
      <c r="K21" s="474">
        <v>682.25816000000009</v>
      </c>
      <c r="L21" s="474">
        <f t="shared" si="1"/>
        <v>-45.848160000000121</v>
      </c>
    </row>
    <row r="22" spans="1:12" s="279" customFormat="1" ht="15">
      <c r="A22" s="450">
        <v>12</v>
      </c>
      <c r="B22" s="458" t="s">
        <v>880</v>
      </c>
      <c r="C22" s="474">
        <v>285.64</v>
      </c>
      <c r="D22" s="474">
        <v>31.919999999999902</v>
      </c>
      <c r="E22" s="474">
        <v>275</v>
      </c>
      <c r="F22" s="474">
        <v>281.28103999999996</v>
      </c>
      <c r="G22" s="474">
        <f t="shared" si="0"/>
        <v>25.63895999999994</v>
      </c>
      <c r="H22" s="474">
        <v>285.64</v>
      </c>
      <c r="I22" s="474">
        <v>22.170000000000073</v>
      </c>
      <c r="J22" s="474">
        <v>284</v>
      </c>
      <c r="K22" s="474">
        <v>294.04175999999995</v>
      </c>
      <c r="L22" s="474">
        <f t="shared" si="1"/>
        <v>12.128240000000119</v>
      </c>
    </row>
    <row r="23" spans="1:12" s="279" customFormat="1" ht="15">
      <c r="A23" s="450">
        <v>13</v>
      </c>
      <c r="B23" s="458" t="s">
        <v>881</v>
      </c>
      <c r="C23" s="474">
        <v>1012.11</v>
      </c>
      <c r="D23" s="474">
        <v>100.46000000000004</v>
      </c>
      <c r="E23" s="474">
        <v>885</v>
      </c>
      <c r="F23" s="474">
        <v>1010.0648000000001</v>
      </c>
      <c r="G23" s="474">
        <f t="shared" si="0"/>
        <v>-24.604800000000068</v>
      </c>
      <c r="H23" s="474">
        <v>1012.11</v>
      </c>
      <c r="I23" s="474">
        <f>66.6200000000001+50</f>
        <v>116.6200000000001</v>
      </c>
      <c r="J23" s="474">
        <v>872</v>
      </c>
      <c r="K23" s="474">
        <v>1050.4612</v>
      </c>
      <c r="L23" s="474">
        <f t="shared" si="1"/>
        <v>-61.841199999999844</v>
      </c>
    </row>
    <row r="24" spans="1:12" s="279" customFormat="1" ht="15">
      <c r="A24" s="450">
        <v>14</v>
      </c>
      <c r="B24" s="458" t="s">
        <v>882</v>
      </c>
      <c r="C24" s="474">
        <v>324.58</v>
      </c>
      <c r="D24" s="474">
        <v>11.470000000000027</v>
      </c>
      <c r="E24" s="474">
        <v>269</v>
      </c>
      <c r="F24" s="474">
        <v>316.44424000000004</v>
      </c>
      <c r="G24" s="474">
        <f t="shared" si="0"/>
        <v>-35.974240000000009</v>
      </c>
      <c r="H24" s="474">
        <v>324.58</v>
      </c>
      <c r="I24" s="474">
        <v>-11.999999999999943</v>
      </c>
      <c r="J24" s="474">
        <v>281</v>
      </c>
      <c r="K24" s="474">
        <v>325.60256000000004</v>
      </c>
      <c r="L24" s="474">
        <f t="shared" si="1"/>
        <v>-56.602559999999983</v>
      </c>
    </row>
    <row r="25" spans="1:12" s="279" customFormat="1" ht="15">
      <c r="A25" s="450">
        <v>15</v>
      </c>
      <c r="B25" s="458" t="s">
        <v>883</v>
      </c>
      <c r="C25" s="474">
        <v>388.43</v>
      </c>
      <c r="D25" s="474">
        <v>37.216799999999978</v>
      </c>
      <c r="E25" s="474">
        <v>353</v>
      </c>
      <c r="F25" s="474">
        <v>386.26760000000002</v>
      </c>
      <c r="G25" s="474">
        <f t="shared" si="0"/>
        <v>3.9491999999999621</v>
      </c>
      <c r="H25" s="474">
        <v>388.43</v>
      </c>
      <c r="I25" s="474">
        <v>28.329999999999984</v>
      </c>
      <c r="J25" s="474">
        <v>356</v>
      </c>
      <c r="K25" s="474">
        <v>399.67439999999999</v>
      </c>
      <c r="L25" s="474">
        <f t="shared" si="1"/>
        <v>-15.344400000000007</v>
      </c>
    </row>
    <row r="26" spans="1:12" s="279" customFormat="1" ht="15">
      <c r="A26" s="450">
        <v>16</v>
      </c>
      <c r="B26" s="458" t="s">
        <v>884</v>
      </c>
      <c r="C26" s="474">
        <v>362.22</v>
      </c>
      <c r="D26" s="474">
        <v>32.270000000000039</v>
      </c>
      <c r="E26" s="474">
        <v>346</v>
      </c>
      <c r="F26" s="474">
        <v>359.18047999999999</v>
      </c>
      <c r="G26" s="474">
        <f t="shared" si="0"/>
        <v>19.08952000000005</v>
      </c>
      <c r="H26" s="474">
        <v>362.22</v>
      </c>
      <c r="I26" s="474">
        <v>19.620000000000005</v>
      </c>
      <c r="J26" s="474">
        <v>357</v>
      </c>
      <c r="K26" s="474">
        <v>369.46312</v>
      </c>
      <c r="L26" s="474">
        <f t="shared" si="1"/>
        <v>7.156880000000001</v>
      </c>
    </row>
    <row r="27" spans="1:12" s="279" customFormat="1" ht="15">
      <c r="A27" s="450">
        <v>17</v>
      </c>
      <c r="B27" s="458" t="s">
        <v>885</v>
      </c>
      <c r="C27" s="474">
        <v>225.9</v>
      </c>
      <c r="D27" s="474">
        <v>42.8</v>
      </c>
      <c r="E27" s="474">
        <v>150</v>
      </c>
      <c r="F27" s="474">
        <v>223.15152</v>
      </c>
      <c r="G27" s="474">
        <f t="shared" si="0"/>
        <v>-30.351519999999994</v>
      </c>
      <c r="H27" s="474">
        <v>225.9</v>
      </c>
      <c r="I27" s="474">
        <v>23.810000000000031</v>
      </c>
      <c r="J27" s="474">
        <v>174</v>
      </c>
      <c r="K27" s="474">
        <v>229.28487999999999</v>
      </c>
      <c r="L27" s="474">
        <f t="shared" si="1"/>
        <v>-31.474879999999956</v>
      </c>
    </row>
    <row r="28" spans="1:12" s="279" customFormat="1" ht="15">
      <c r="A28" s="450">
        <v>18</v>
      </c>
      <c r="B28" s="458" t="s">
        <v>888</v>
      </c>
      <c r="C28" s="474">
        <v>645.87</v>
      </c>
      <c r="D28" s="474">
        <v>58.817999999999984</v>
      </c>
      <c r="E28" s="474">
        <v>533</v>
      </c>
      <c r="F28" s="474">
        <v>642.63688000000002</v>
      </c>
      <c r="G28" s="474">
        <f t="shared" si="0"/>
        <v>-50.818880000000036</v>
      </c>
      <c r="H28" s="474">
        <v>645.87</v>
      </c>
      <c r="I28" s="474">
        <v>82.740000000000009</v>
      </c>
      <c r="J28" s="474">
        <v>556</v>
      </c>
      <c r="K28" s="474">
        <v>659.73471999999992</v>
      </c>
      <c r="L28" s="474">
        <f t="shared" si="1"/>
        <v>-20.994719999999916</v>
      </c>
    </row>
    <row r="29" spans="1:12" s="279" customFormat="1" ht="15">
      <c r="A29" s="450">
        <v>19</v>
      </c>
      <c r="B29" s="458" t="s">
        <v>886</v>
      </c>
      <c r="C29" s="474">
        <v>254.32</v>
      </c>
      <c r="D29" s="474">
        <v>74.699999999999989</v>
      </c>
      <c r="E29" s="474">
        <v>188</v>
      </c>
      <c r="F29" s="474">
        <v>247.89344000000003</v>
      </c>
      <c r="G29" s="474">
        <f t="shared" si="0"/>
        <v>14.806559999999962</v>
      </c>
      <c r="H29" s="474">
        <v>254.32</v>
      </c>
      <c r="I29" s="474">
        <v>50.460000000000036</v>
      </c>
      <c r="J29" s="474">
        <v>198</v>
      </c>
      <c r="K29" s="474">
        <v>257.36735999999996</v>
      </c>
      <c r="L29" s="474">
        <f t="shared" si="1"/>
        <v>-8.907359999999926</v>
      </c>
    </row>
    <row r="30" spans="1:12" s="279" customFormat="1" ht="15">
      <c r="A30" s="450">
        <v>20</v>
      </c>
      <c r="B30" s="458" t="s">
        <v>887</v>
      </c>
      <c r="C30" s="474">
        <v>552.6</v>
      </c>
      <c r="D30" s="474">
        <v>86.049999999999955</v>
      </c>
      <c r="E30" s="474">
        <v>448</v>
      </c>
      <c r="F30" s="474">
        <v>546.9831200000001</v>
      </c>
      <c r="G30" s="474">
        <f t="shared" si="0"/>
        <v>-12.933120000000145</v>
      </c>
      <c r="H30" s="474">
        <v>552.6</v>
      </c>
      <c r="I30" s="474">
        <f>154.57-40</f>
        <v>114.57</v>
      </c>
      <c r="J30" s="474">
        <v>496</v>
      </c>
      <c r="K30" s="474">
        <v>568.58528000000001</v>
      </c>
      <c r="L30" s="474">
        <f t="shared" si="1"/>
        <v>41.984719999999925</v>
      </c>
    </row>
    <row r="31" spans="1:12" s="279" customFormat="1" ht="15">
      <c r="A31" s="450">
        <v>21</v>
      </c>
      <c r="B31" s="458" t="s">
        <v>889</v>
      </c>
      <c r="C31" s="474">
        <v>378.9</v>
      </c>
      <c r="D31" s="474">
        <v>53.38</v>
      </c>
      <c r="E31" s="474">
        <v>352</v>
      </c>
      <c r="F31" s="474">
        <v>379.45280000000002</v>
      </c>
      <c r="G31" s="474">
        <f t="shared" si="0"/>
        <v>25.927199999999971</v>
      </c>
      <c r="H31" s="474">
        <v>378.9</v>
      </c>
      <c r="I31" s="474">
        <v>-22.880000000000052</v>
      </c>
      <c r="J31" s="474">
        <v>373</v>
      </c>
      <c r="K31" s="474">
        <v>390.55320000000006</v>
      </c>
      <c r="L31" s="474">
        <f t="shared" si="1"/>
        <v>-40.433200000000113</v>
      </c>
    </row>
    <row r="32" spans="1:12" s="279" customFormat="1" ht="15">
      <c r="A32" s="450">
        <v>22</v>
      </c>
      <c r="B32" s="458" t="s">
        <v>890</v>
      </c>
      <c r="C32" s="474">
        <v>478.51</v>
      </c>
      <c r="D32" s="474">
        <v>49.89</v>
      </c>
      <c r="E32" s="474">
        <v>443.75</v>
      </c>
      <c r="F32" s="474">
        <v>474.79807999999997</v>
      </c>
      <c r="G32" s="474">
        <f t="shared" si="0"/>
        <v>18.841920000000016</v>
      </c>
      <c r="H32" s="474">
        <v>478.51</v>
      </c>
      <c r="I32" s="474">
        <v>49.480000000000018</v>
      </c>
      <c r="J32" s="474">
        <v>431.27</v>
      </c>
      <c r="K32" s="474">
        <v>487.86752000000001</v>
      </c>
      <c r="L32" s="474">
        <f t="shared" si="1"/>
        <v>-7.1175200000000132</v>
      </c>
    </row>
    <row r="33" spans="1:12" s="279" customFormat="1" ht="15.75">
      <c r="B33" s="459" t="s">
        <v>15</v>
      </c>
      <c r="C33" s="399">
        <f>SUM(C11:C32)</f>
        <v>9814.8100000000013</v>
      </c>
      <c r="D33" s="399">
        <f t="shared" ref="D33:L33" si="2">SUM(D11:D32)</f>
        <v>1258.0018000000002</v>
      </c>
      <c r="E33" s="399">
        <f t="shared" si="2"/>
        <v>8556.76</v>
      </c>
      <c r="F33" s="399">
        <f t="shared" si="2"/>
        <v>9758.5388000000021</v>
      </c>
      <c r="G33" s="399">
        <f t="shared" si="2"/>
        <v>56.222999999999956</v>
      </c>
      <c r="H33" s="399">
        <f t="shared" si="2"/>
        <v>9814.8100000000013</v>
      </c>
      <c r="I33" s="399">
        <f t="shared" si="2"/>
        <v>1000.1500000000001</v>
      </c>
      <c r="J33" s="399">
        <f t="shared" si="2"/>
        <v>8814.6</v>
      </c>
      <c r="K33" s="399">
        <f t="shared" si="2"/>
        <v>10026.447200000001</v>
      </c>
      <c r="L33" s="399">
        <f t="shared" si="2"/>
        <v>-211.69719999999987</v>
      </c>
    </row>
    <row r="34" spans="1:12">
      <c r="A34" s="460" t="s">
        <v>635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customHeight="1">
      <c r="A35" s="12"/>
      <c r="B35" s="11" t="s">
        <v>1028</v>
      </c>
      <c r="C35" s="12"/>
      <c r="D35" s="729"/>
      <c r="F35" s="12"/>
      <c r="G35" s="12"/>
      <c r="H35" s="12"/>
      <c r="I35" s="12"/>
      <c r="K35" s="12"/>
      <c r="L35" s="729"/>
    </row>
    <row r="36" spans="1:12" s="726" customFormat="1" ht="15.75" customHeight="1">
      <c r="A36" s="12"/>
      <c r="B36" s="11" t="s">
        <v>1029</v>
      </c>
      <c r="C36" s="12"/>
      <c r="D36" s="729"/>
      <c r="F36" s="12"/>
      <c r="G36" s="12"/>
      <c r="H36" s="12"/>
      <c r="I36" s="12"/>
      <c r="K36" s="12"/>
      <c r="L36" s="729"/>
    </row>
    <row r="37" spans="1:12" ht="18" customHeight="1">
      <c r="B37" s="11" t="s">
        <v>1022</v>
      </c>
      <c r="C37" s="245"/>
      <c r="D37" s="245"/>
      <c r="E37" s="28"/>
      <c r="F37" s="245"/>
      <c r="G37" s="245"/>
      <c r="H37" s="245"/>
      <c r="I37" s="245"/>
      <c r="J37" s="28"/>
      <c r="K37" s="245"/>
      <c r="L37" s="245"/>
    </row>
    <row r="38" spans="1:12" ht="12.75" customHeight="1">
      <c r="A38" s="245"/>
      <c r="B38" s="245"/>
      <c r="C38" s="245"/>
      <c r="D38" s="245"/>
      <c r="E38" s="28"/>
      <c r="F38" s="245"/>
      <c r="G38" s="245"/>
      <c r="H38" s="245"/>
      <c r="I38" s="245"/>
      <c r="J38" s="28"/>
      <c r="K38" s="245"/>
      <c r="L38" s="245"/>
    </row>
    <row r="39" spans="1:12">
      <c r="A39" s="245"/>
      <c r="B39" s="245"/>
      <c r="C39" s="245"/>
      <c r="D39" s="245"/>
      <c r="E39" s="28"/>
      <c r="F39" s="245"/>
      <c r="G39" s="245"/>
      <c r="H39" s="245"/>
      <c r="I39" s="245"/>
      <c r="J39" s="28"/>
      <c r="K39" s="245"/>
      <c r="L39" s="245"/>
    </row>
    <row r="40" spans="1:12" ht="19.5">
      <c r="B40" s="12"/>
      <c r="C40" s="12"/>
      <c r="D40" s="12"/>
      <c r="F40" s="12"/>
      <c r="H40" s="841" t="s">
        <v>848</v>
      </c>
      <c r="I40" s="841"/>
      <c r="J40" s="841"/>
      <c r="K40" s="841"/>
      <c r="L40" s="841"/>
    </row>
    <row r="41" spans="1:12" ht="19.5">
      <c r="A41" s="12"/>
      <c r="H41" s="841" t="s">
        <v>849</v>
      </c>
      <c r="I41" s="841"/>
      <c r="J41" s="841"/>
      <c r="K41" s="841"/>
      <c r="L41" s="841"/>
    </row>
    <row r="42" spans="1:12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</row>
  </sheetData>
  <mergeCells count="13">
    <mergeCell ref="K2:L2"/>
    <mergeCell ref="H40:L40"/>
    <mergeCell ref="H41:L41"/>
    <mergeCell ref="A4:L4"/>
    <mergeCell ref="A3:L3"/>
    <mergeCell ref="A5:L5"/>
    <mergeCell ref="F6:L6"/>
    <mergeCell ref="A8:A9"/>
    <mergeCell ref="B8:B9"/>
    <mergeCell ref="C8:G8"/>
    <mergeCell ref="H8:L8"/>
    <mergeCell ref="I7:L7"/>
    <mergeCell ref="A6:C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view="pageBreakPreview" topLeftCell="A4" zoomScale="90" zoomScaleSheetLayoutView="90" workbookViewId="0">
      <selection activeCell="B37" sqref="B37"/>
    </sheetView>
  </sheetViews>
  <sheetFormatPr defaultRowHeight="12.75"/>
  <cols>
    <col min="1" max="1" width="6" style="13" customWidth="1"/>
    <col min="2" max="2" width="18.140625" style="13" bestFit="1" customWidth="1"/>
    <col min="3" max="7" width="12" style="13" customWidth="1"/>
    <col min="8" max="8" width="12.42578125" style="13" customWidth="1"/>
    <col min="9" max="9" width="12.140625" style="13" customWidth="1"/>
    <col min="10" max="10" width="10.7109375" style="13" customWidth="1"/>
    <col min="11" max="11" width="12" style="13" customWidth="1"/>
    <col min="12" max="12" width="13.7109375" style="13" customWidth="1"/>
    <col min="13" max="13" width="9.140625" style="13" hidden="1" customWidth="1"/>
    <col min="14" max="16384" width="9.140625" style="13"/>
  </cols>
  <sheetData>
    <row r="1" spans="1:18" customFormat="1" ht="15">
      <c r="D1" s="27"/>
      <c r="E1" s="27"/>
      <c r="F1" s="27"/>
      <c r="G1" s="27"/>
      <c r="H1" s="27"/>
      <c r="I1" s="27"/>
      <c r="J1" s="27"/>
      <c r="K1" s="27"/>
      <c r="L1" s="897" t="s">
        <v>67</v>
      </c>
      <c r="M1" s="897"/>
      <c r="N1" s="897"/>
      <c r="O1" s="34"/>
      <c r="P1" s="34"/>
    </row>
    <row r="2" spans="1:18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36"/>
      <c r="N2" s="36"/>
      <c r="O2" s="36"/>
      <c r="P2" s="36"/>
    </row>
    <row r="3" spans="1:18" customFormat="1" ht="20.25">
      <c r="A3" s="859" t="s">
        <v>717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35"/>
      <c r="N3" s="35"/>
      <c r="O3" s="35"/>
      <c r="P3" s="35"/>
    </row>
    <row r="4" spans="1:18" ht="19.5" customHeight="1">
      <c r="A4" s="864" t="s">
        <v>783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</row>
    <row r="5" spans="1: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8" ht="15.75">
      <c r="A6" s="840" t="s">
        <v>850</v>
      </c>
      <c r="B6" s="840"/>
      <c r="C6" s="840"/>
      <c r="F6" s="861" t="s">
        <v>16</v>
      </c>
      <c r="G6" s="861"/>
      <c r="H6" s="861"/>
      <c r="I6" s="861"/>
      <c r="J6" s="861"/>
      <c r="K6" s="861"/>
      <c r="L6" s="861"/>
    </row>
    <row r="7" spans="1:18">
      <c r="A7" s="12"/>
      <c r="F7" s="14"/>
      <c r="G7" s="86"/>
      <c r="H7" s="86"/>
      <c r="I7" s="880" t="s">
        <v>1015</v>
      </c>
      <c r="J7" s="880"/>
      <c r="K7" s="880"/>
      <c r="L7" s="880"/>
    </row>
    <row r="8" spans="1:18" s="12" customFormat="1" ht="15">
      <c r="A8" s="865" t="s">
        <v>2</v>
      </c>
      <c r="B8" s="865" t="s">
        <v>3</v>
      </c>
      <c r="C8" s="898" t="s">
        <v>17</v>
      </c>
      <c r="D8" s="899"/>
      <c r="E8" s="899"/>
      <c r="F8" s="899"/>
      <c r="G8" s="899"/>
      <c r="H8" s="898" t="s">
        <v>37</v>
      </c>
      <c r="I8" s="899"/>
      <c r="J8" s="899"/>
      <c r="K8" s="899"/>
      <c r="L8" s="899"/>
      <c r="R8" s="22"/>
    </row>
    <row r="9" spans="1:18" s="12" customFormat="1" ht="67.5" customHeight="1">
      <c r="A9" s="865"/>
      <c r="B9" s="865"/>
      <c r="C9" s="237" t="s">
        <v>808</v>
      </c>
      <c r="D9" s="237" t="s">
        <v>799</v>
      </c>
      <c r="E9" s="4" t="s">
        <v>65</v>
      </c>
      <c r="F9" s="4" t="s">
        <v>66</v>
      </c>
      <c r="G9" s="4" t="s">
        <v>636</v>
      </c>
      <c r="H9" s="237" t="s">
        <v>808</v>
      </c>
      <c r="I9" s="237" t="s">
        <v>799</v>
      </c>
      <c r="J9" s="4" t="s">
        <v>65</v>
      </c>
      <c r="K9" s="4" t="s">
        <v>66</v>
      </c>
      <c r="L9" s="4" t="s">
        <v>637</v>
      </c>
    </row>
    <row r="10" spans="1:18" s="12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8" s="279" customFormat="1" ht="15">
      <c r="A11" s="450">
        <v>1</v>
      </c>
      <c r="B11" s="458" t="s">
        <v>869</v>
      </c>
      <c r="C11" s="474">
        <v>914.60699999999997</v>
      </c>
      <c r="D11" s="474">
        <f>184.76+65</f>
        <v>249.76</v>
      </c>
      <c r="E11" s="719">
        <v>756.1</v>
      </c>
      <c r="F11" s="474">
        <f>927.15112+73</f>
        <v>1000.15112</v>
      </c>
      <c r="G11" s="474">
        <f>D11+E11-F11</f>
        <v>5.7088800000000219</v>
      </c>
      <c r="H11" s="474">
        <v>914.60699999999997</v>
      </c>
      <c r="I11" s="475">
        <v>10.36</v>
      </c>
      <c r="J11" s="720">
        <v>674.1</v>
      </c>
      <c r="K11" s="475">
        <f>857.03728-73</f>
        <v>784.03728000000001</v>
      </c>
      <c r="L11" s="474">
        <f>I11+J11-K11</f>
        <v>-99.577279999999973</v>
      </c>
    </row>
    <row r="12" spans="1:18" s="279" customFormat="1" ht="15">
      <c r="A12" s="450">
        <v>2</v>
      </c>
      <c r="B12" s="458" t="s">
        <v>870</v>
      </c>
      <c r="C12" s="474">
        <v>212.76</v>
      </c>
      <c r="D12" s="474">
        <v>28.649999999999949</v>
      </c>
      <c r="E12" s="719">
        <v>173</v>
      </c>
      <c r="F12" s="474">
        <v>208.00024000000002</v>
      </c>
      <c r="G12" s="474">
        <f t="shared" ref="G12:G32" si="0">D12+E12-F12</f>
        <v>-6.3502400000000705</v>
      </c>
      <c r="H12" s="474">
        <v>212.76</v>
      </c>
      <c r="I12" s="475">
        <v>26.849999999999994</v>
      </c>
      <c r="J12" s="720">
        <v>172</v>
      </c>
      <c r="K12" s="475">
        <v>216.53655999999995</v>
      </c>
      <c r="L12" s="474">
        <f t="shared" ref="L12:L32" si="1">I12+J12-K12</f>
        <v>-17.686559999999957</v>
      </c>
    </row>
    <row r="13" spans="1:18" s="279" customFormat="1" ht="15">
      <c r="A13" s="450">
        <v>3</v>
      </c>
      <c r="B13" s="458" t="s">
        <v>871</v>
      </c>
      <c r="C13" s="474">
        <v>511.11</v>
      </c>
      <c r="D13" s="474">
        <v>64.29000000000002</v>
      </c>
      <c r="E13" s="719">
        <v>456</v>
      </c>
      <c r="F13" s="474">
        <v>516.07164</v>
      </c>
      <c r="G13" s="474">
        <f t="shared" si="0"/>
        <v>4.2183599999999615</v>
      </c>
      <c r="H13" s="474">
        <v>511.11</v>
      </c>
      <c r="I13" s="475">
        <f>136.13-48.72</f>
        <v>87.41</v>
      </c>
      <c r="J13" s="720">
        <v>489</v>
      </c>
      <c r="K13" s="475">
        <v>513.86315999999999</v>
      </c>
      <c r="L13" s="474">
        <f t="shared" si="1"/>
        <v>62.546839999999975</v>
      </c>
    </row>
    <row r="14" spans="1:18" s="279" customFormat="1" ht="15">
      <c r="A14" s="450">
        <v>4</v>
      </c>
      <c r="B14" s="458" t="s">
        <v>872</v>
      </c>
      <c r="C14" s="474">
        <v>255.31200000000001</v>
      </c>
      <c r="D14" s="474">
        <v>25.102000000000004</v>
      </c>
      <c r="E14" s="719">
        <v>221</v>
      </c>
      <c r="F14" s="474">
        <v>254.83328</v>
      </c>
      <c r="G14" s="474">
        <f t="shared" si="0"/>
        <v>-8.7312799999999982</v>
      </c>
      <c r="H14" s="474">
        <v>255.31200000000001</v>
      </c>
      <c r="I14" s="475">
        <v>51.836000000000013</v>
      </c>
      <c r="J14" s="720">
        <v>212</v>
      </c>
      <c r="K14" s="475">
        <v>260.42632000000003</v>
      </c>
      <c r="L14" s="474">
        <f t="shared" si="1"/>
        <v>3.4096799999999803</v>
      </c>
    </row>
    <row r="15" spans="1:18" s="279" customFormat="1" ht="15">
      <c r="A15" s="450">
        <v>5</v>
      </c>
      <c r="B15" s="458" t="s">
        <v>873</v>
      </c>
      <c r="C15" s="474">
        <v>209.304</v>
      </c>
      <c r="D15" s="474">
        <v>25.589999999999975</v>
      </c>
      <c r="E15" s="719">
        <v>152</v>
      </c>
      <c r="F15" s="474">
        <v>203.67791999999997</v>
      </c>
      <c r="G15" s="474">
        <f t="shared" si="0"/>
        <v>-26.087919999999997</v>
      </c>
      <c r="H15" s="474">
        <v>209.304</v>
      </c>
      <c r="I15" s="475">
        <v>4.1399999999999864</v>
      </c>
      <c r="J15" s="720">
        <v>170</v>
      </c>
      <c r="K15" s="475">
        <v>213.43648000000002</v>
      </c>
      <c r="L15" s="474">
        <f t="shared" si="1"/>
        <v>-39.296480000000031</v>
      </c>
    </row>
    <row r="16" spans="1:18" s="279" customFormat="1" ht="15">
      <c r="A16" s="450">
        <v>6</v>
      </c>
      <c r="B16" s="458" t="s">
        <v>874</v>
      </c>
      <c r="C16" s="474">
        <v>533.79</v>
      </c>
      <c r="D16" s="474">
        <v>103.25000000000011</v>
      </c>
      <c r="E16" s="719">
        <v>420</v>
      </c>
      <c r="F16" s="474">
        <v>523.44616000000008</v>
      </c>
      <c r="G16" s="474">
        <f t="shared" si="0"/>
        <v>-0.19615999999996347</v>
      </c>
      <c r="H16" s="474">
        <v>533.79</v>
      </c>
      <c r="I16" s="475">
        <v>79.450000000000045</v>
      </c>
      <c r="J16" s="720">
        <v>445</v>
      </c>
      <c r="K16" s="475">
        <v>547.35504000000003</v>
      </c>
      <c r="L16" s="474">
        <f t="shared" si="1"/>
        <v>-22.905039999999985</v>
      </c>
    </row>
    <row r="17" spans="1:12" s="279" customFormat="1" ht="15">
      <c r="A17" s="450">
        <v>7</v>
      </c>
      <c r="B17" s="458" t="s">
        <v>875</v>
      </c>
      <c r="C17" s="474">
        <v>394.39800000000002</v>
      </c>
      <c r="D17" s="474">
        <v>5.5099999999999341</v>
      </c>
      <c r="E17" s="719">
        <v>365</v>
      </c>
      <c r="F17" s="474">
        <v>385.53859999999997</v>
      </c>
      <c r="G17" s="474">
        <f t="shared" si="0"/>
        <v>-15.02860000000004</v>
      </c>
      <c r="H17" s="474">
        <v>394.39800000000002</v>
      </c>
      <c r="I17" s="475">
        <v>29.920000000000073</v>
      </c>
      <c r="J17" s="720">
        <v>378</v>
      </c>
      <c r="K17" s="475">
        <v>407.6934</v>
      </c>
      <c r="L17" s="474">
        <f t="shared" si="1"/>
        <v>0.22660000000007585</v>
      </c>
    </row>
    <row r="18" spans="1:12" s="279" customFormat="1" ht="15">
      <c r="A18" s="450">
        <v>8</v>
      </c>
      <c r="B18" s="458" t="s">
        <v>876</v>
      </c>
      <c r="C18" s="474">
        <v>566.71199999999999</v>
      </c>
      <c r="D18" s="474">
        <v>80.490000000000009</v>
      </c>
      <c r="E18" s="719">
        <v>486.59000000000003</v>
      </c>
      <c r="F18" s="474">
        <v>557.43488000000002</v>
      </c>
      <c r="G18" s="474">
        <f t="shared" si="0"/>
        <v>9.6451200000000199</v>
      </c>
      <c r="H18" s="474">
        <v>566.71199999999999</v>
      </c>
      <c r="I18" s="475">
        <v>123.46000000000004</v>
      </c>
      <c r="J18" s="720">
        <v>525</v>
      </c>
      <c r="K18" s="475">
        <v>583.84672</v>
      </c>
      <c r="L18" s="474">
        <f t="shared" si="1"/>
        <v>64.613280000000032</v>
      </c>
    </row>
    <row r="19" spans="1:12" s="279" customFormat="1" ht="15">
      <c r="A19" s="450">
        <v>9</v>
      </c>
      <c r="B19" s="458" t="s">
        <v>877</v>
      </c>
      <c r="C19" s="474">
        <v>220.15799999999999</v>
      </c>
      <c r="D19" s="474">
        <v>26.97</v>
      </c>
      <c r="E19" s="719">
        <v>182</v>
      </c>
      <c r="F19" s="474">
        <v>218.96516</v>
      </c>
      <c r="G19" s="474">
        <f t="shared" si="0"/>
        <v>-9.9951599999999985</v>
      </c>
      <c r="H19" s="474">
        <v>220.15799999999999</v>
      </c>
      <c r="I19" s="475">
        <v>22.509999999999991</v>
      </c>
      <c r="J19" s="720">
        <v>181</v>
      </c>
      <c r="K19" s="475">
        <v>220.47603999999998</v>
      </c>
      <c r="L19" s="474">
        <f t="shared" si="1"/>
        <v>-16.966039999999992</v>
      </c>
    </row>
    <row r="20" spans="1:12" s="279" customFormat="1" ht="15">
      <c r="A20" s="450">
        <v>10</v>
      </c>
      <c r="B20" s="458" t="s">
        <v>878</v>
      </c>
      <c r="C20" s="474">
        <v>549.66600000000005</v>
      </c>
      <c r="D20" s="474">
        <v>111.95000000000005</v>
      </c>
      <c r="E20" s="719">
        <v>421</v>
      </c>
      <c r="F20" s="474">
        <v>539.39123999999993</v>
      </c>
      <c r="G20" s="474">
        <f t="shared" si="0"/>
        <v>-6.4412399999998797</v>
      </c>
      <c r="H20" s="474">
        <v>549.66600000000005</v>
      </c>
      <c r="I20" s="475">
        <v>118.26999999999987</v>
      </c>
      <c r="J20" s="720">
        <v>478</v>
      </c>
      <c r="K20" s="475">
        <v>567.22555999999997</v>
      </c>
      <c r="L20" s="474">
        <f t="shared" si="1"/>
        <v>29.044439999999895</v>
      </c>
    </row>
    <row r="21" spans="1:12" s="279" customFormat="1" ht="15">
      <c r="A21" s="450">
        <v>11</v>
      </c>
      <c r="B21" s="458" t="s">
        <v>879</v>
      </c>
      <c r="C21" s="474">
        <v>717.46199999999999</v>
      </c>
      <c r="D21" s="474">
        <v>135.79999999999995</v>
      </c>
      <c r="E21" s="719">
        <v>529.39</v>
      </c>
      <c r="F21" s="474">
        <v>701.40776000000005</v>
      </c>
      <c r="G21" s="474">
        <f t="shared" si="0"/>
        <v>-36.217760000000112</v>
      </c>
      <c r="H21" s="474">
        <v>717.46199999999999</v>
      </c>
      <c r="I21" s="475">
        <v>144.92000000000007</v>
      </c>
      <c r="J21" s="720">
        <v>532</v>
      </c>
      <c r="K21" s="475">
        <v>732.37543999999991</v>
      </c>
      <c r="L21" s="474">
        <f t="shared" si="1"/>
        <v>-55.45543999999984</v>
      </c>
    </row>
    <row r="22" spans="1:12" s="279" customFormat="1" ht="15">
      <c r="A22" s="450">
        <v>12</v>
      </c>
      <c r="B22" s="458" t="s">
        <v>880</v>
      </c>
      <c r="C22" s="474">
        <v>273.74400000000003</v>
      </c>
      <c r="D22" s="474">
        <v>58.010000000000048</v>
      </c>
      <c r="E22" s="719">
        <v>170</v>
      </c>
      <c r="F22" s="474">
        <v>270.60912000000002</v>
      </c>
      <c r="G22" s="474">
        <f t="shared" si="0"/>
        <v>-42.599119999999971</v>
      </c>
      <c r="H22" s="474">
        <v>273.74400000000003</v>
      </c>
      <c r="I22" s="475">
        <v>62.46999999999997</v>
      </c>
      <c r="J22" s="720">
        <v>183</v>
      </c>
      <c r="K22" s="475">
        <v>280.33927999999997</v>
      </c>
      <c r="L22" s="474">
        <f t="shared" si="1"/>
        <v>-34.869280000000003</v>
      </c>
    </row>
    <row r="23" spans="1:12" s="279" customFormat="1" ht="15">
      <c r="A23" s="450">
        <v>13</v>
      </c>
      <c r="B23" s="458" t="s">
        <v>881</v>
      </c>
      <c r="C23" s="474">
        <v>1044.7829999999999</v>
      </c>
      <c r="D23" s="474">
        <v>178.53000000000009</v>
      </c>
      <c r="E23" s="719">
        <v>841.72</v>
      </c>
      <c r="F23" s="474">
        <v>1021.5257999999999</v>
      </c>
      <c r="G23" s="474">
        <f t="shared" si="0"/>
        <v>-1.2757999999997764</v>
      </c>
      <c r="H23" s="474">
        <v>1044.7829999999999</v>
      </c>
      <c r="I23" s="475">
        <v>242.05999999999972</v>
      </c>
      <c r="J23" s="720">
        <v>813.31</v>
      </c>
      <c r="K23" s="475">
        <v>1066.9802</v>
      </c>
      <c r="L23" s="474">
        <f t="shared" si="1"/>
        <v>-11.610200000000304</v>
      </c>
    </row>
    <row r="24" spans="1:12" s="279" customFormat="1" ht="15">
      <c r="A24" s="450">
        <v>14</v>
      </c>
      <c r="B24" s="458" t="s">
        <v>882</v>
      </c>
      <c r="C24" s="474">
        <v>358.00200000000001</v>
      </c>
      <c r="D24" s="474">
        <v>101.94999999999993</v>
      </c>
      <c r="E24" s="719">
        <v>273</v>
      </c>
      <c r="F24" s="474">
        <v>356.32615999999996</v>
      </c>
      <c r="G24" s="474">
        <f t="shared" si="0"/>
        <v>18.623839999999973</v>
      </c>
      <c r="H24" s="474">
        <v>358.00200000000001</v>
      </c>
      <c r="I24" s="475">
        <v>85.279999999999973</v>
      </c>
      <c r="J24" s="720">
        <v>287</v>
      </c>
      <c r="K24" s="475">
        <v>364.29504000000003</v>
      </c>
      <c r="L24" s="474">
        <f t="shared" si="1"/>
        <v>7.9849599999999441</v>
      </c>
    </row>
    <row r="25" spans="1:12" s="279" customFormat="1" ht="15">
      <c r="A25" s="450">
        <v>15</v>
      </c>
      <c r="B25" s="458" t="s">
        <v>883</v>
      </c>
      <c r="C25" s="474">
        <v>377.46</v>
      </c>
      <c r="D25" s="474">
        <v>93.539999999999964</v>
      </c>
      <c r="E25" s="719">
        <v>287</v>
      </c>
      <c r="F25" s="474">
        <v>375.23856000000001</v>
      </c>
      <c r="G25" s="474">
        <f t="shared" si="0"/>
        <v>5.3014399999999569</v>
      </c>
      <c r="H25" s="474">
        <v>377.46</v>
      </c>
      <c r="I25" s="475">
        <v>66.71999999999997</v>
      </c>
      <c r="J25" s="720">
        <v>307</v>
      </c>
      <c r="K25" s="475">
        <v>385.42064000000005</v>
      </c>
      <c r="L25" s="474">
        <f t="shared" si="1"/>
        <v>-11.700640000000078</v>
      </c>
    </row>
    <row r="26" spans="1:12" s="279" customFormat="1" ht="15">
      <c r="A26" s="450">
        <v>16</v>
      </c>
      <c r="B26" s="458" t="s">
        <v>884</v>
      </c>
      <c r="C26" s="474">
        <v>399.63600000000002</v>
      </c>
      <c r="D26" s="474">
        <v>23.909999999999968</v>
      </c>
      <c r="E26" s="719">
        <v>354</v>
      </c>
      <c r="F26" s="474">
        <v>396.19667999999996</v>
      </c>
      <c r="G26" s="474">
        <f t="shared" si="0"/>
        <v>-18.28667999999999</v>
      </c>
      <c r="H26" s="474">
        <v>399.63600000000002</v>
      </c>
      <c r="I26" s="475">
        <v>22.850000000000023</v>
      </c>
      <c r="J26" s="720">
        <v>365</v>
      </c>
      <c r="K26" s="475">
        <v>409.71091999999999</v>
      </c>
      <c r="L26" s="474">
        <f t="shared" si="1"/>
        <v>-21.860919999999965</v>
      </c>
    </row>
    <row r="27" spans="1:12" s="279" customFormat="1" ht="15">
      <c r="A27" s="450">
        <v>17</v>
      </c>
      <c r="B27" s="458" t="s">
        <v>885</v>
      </c>
      <c r="C27" s="474">
        <v>236.64599999999999</v>
      </c>
      <c r="D27" s="474">
        <f>144.46-65</f>
        <v>79.460000000000008</v>
      </c>
      <c r="E27" s="719">
        <v>182</v>
      </c>
      <c r="F27" s="474">
        <v>235.28316000000001</v>
      </c>
      <c r="G27" s="474">
        <f t="shared" si="0"/>
        <v>26.176840000000027</v>
      </c>
      <c r="H27" s="474">
        <v>236.64599999999999</v>
      </c>
      <c r="I27" s="475">
        <v>60.359999999999985</v>
      </c>
      <c r="J27" s="720">
        <v>204</v>
      </c>
      <c r="K27" s="475">
        <v>239.29803999999999</v>
      </c>
      <c r="L27" s="474">
        <f t="shared" si="1"/>
        <v>25.061960000000028</v>
      </c>
    </row>
    <row r="28" spans="1:12" s="279" customFormat="1" ht="15">
      <c r="A28" s="450">
        <v>18</v>
      </c>
      <c r="B28" s="458" t="s">
        <v>888</v>
      </c>
      <c r="C28" s="474">
        <v>704.35799999999995</v>
      </c>
      <c r="D28" s="474">
        <v>124.66000000000008</v>
      </c>
      <c r="E28" s="719">
        <v>542</v>
      </c>
      <c r="F28" s="474">
        <v>690.62631999999996</v>
      </c>
      <c r="G28" s="474">
        <f t="shared" si="0"/>
        <v>-23.966319999999882</v>
      </c>
      <c r="H28" s="474">
        <v>704.35799999999995</v>
      </c>
      <c r="I28" s="475">
        <v>135.66999999999996</v>
      </c>
      <c r="J28" s="720">
        <v>558</v>
      </c>
      <c r="K28" s="475">
        <v>715.29607999999996</v>
      </c>
      <c r="L28" s="474">
        <f t="shared" si="1"/>
        <v>-21.626080000000002</v>
      </c>
    </row>
    <row r="29" spans="1:12" s="279" customFormat="1" ht="15">
      <c r="A29" s="450">
        <v>19</v>
      </c>
      <c r="B29" s="458" t="s">
        <v>886</v>
      </c>
      <c r="C29" s="474">
        <v>270.46800000000002</v>
      </c>
      <c r="D29" s="474">
        <v>147.87000000000006</v>
      </c>
      <c r="E29" s="719">
        <v>209</v>
      </c>
      <c r="F29" s="474">
        <v>266.66128000000003</v>
      </c>
      <c r="G29" s="474">
        <f t="shared" si="0"/>
        <v>90.208720000000028</v>
      </c>
      <c r="H29" s="474">
        <v>270.46800000000002</v>
      </c>
      <c r="I29" s="475">
        <v>128.44999999999999</v>
      </c>
      <c r="J29" s="720">
        <v>229</v>
      </c>
      <c r="K29" s="475">
        <v>274.63832000000002</v>
      </c>
      <c r="L29" s="474">
        <f t="shared" si="1"/>
        <v>82.811679999999967</v>
      </c>
    </row>
    <row r="30" spans="1:12" s="279" customFormat="1" ht="15">
      <c r="A30" s="450">
        <v>20</v>
      </c>
      <c r="B30" s="458" t="s">
        <v>887</v>
      </c>
      <c r="C30" s="474">
        <v>615.13199999999995</v>
      </c>
      <c r="D30" s="474">
        <v>120.88999999999999</v>
      </c>
      <c r="E30" s="719">
        <v>477.39</v>
      </c>
      <c r="F30" s="474">
        <v>608.75579999999991</v>
      </c>
      <c r="G30" s="474">
        <f t="shared" si="0"/>
        <v>-10.475799999999936</v>
      </c>
      <c r="H30" s="474">
        <v>615.13199999999995</v>
      </c>
      <c r="I30" s="475">
        <v>146.49</v>
      </c>
      <c r="J30" s="720">
        <v>507</v>
      </c>
      <c r="K30" s="475">
        <v>627.03020000000004</v>
      </c>
      <c r="L30" s="474">
        <f t="shared" si="1"/>
        <v>26.459799999999973</v>
      </c>
    </row>
    <row r="31" spans="1:12" s="279" customFormat="1" ht="15">
      <c r="A31" s="450">
        <v>21</v>
      </c>
      <c r="B31" s="458" t="s">
        <v>889</v>
      </c>
      <c r="C31" s="474">
        <v>326.86200000000002</v>
      </c>
      <c r="D31" s="474">
        <v>49.359999999999957</v>
      </c>
      <c r="E31" s="719">
        <v>332</v>
      </c>
      <c r="F31" s="474">
        <v>325.95616000000001</v>
      </c>
      <c r="G31" s="474">
        <f t="shared" si="0"/>
        <v>55.403839999999946</v>
      </c>
      <c r="H31" s="474">
        <v>326.86200000000002</v>
      </c>
      <c r="I31" s="475">
        <v>8.3199999999999932</v>
      </c>
      <c r="J31" s="720">
        <v>328</v>
      </c>
      <c r="K31" s="475">
        <v>329.77503999999999</v>
      </c>
      <c r="L31" s="474">
        <f t="shared" si="1"/>
        <v>6.5449600000000032</v>
      </c>
    </row>
    <row r="32" spans="1:12" s="279" customFormat="1" ht="15">
      <c r="A32" s="450">
        <v>22</v>
      </c>
      <c r="B32" s="458" t="s">
        <v>890</v>
      </c>
      <c r="C32" s="474">
        <v>464.29199999999997</v>
      </c>
      <c r="D32" s="474">
        <v>206.94000000000017</v>
      </c>
      <c r="E32" s="719">
        <v>284</v>
      </c>
      <c r="F32" s="474">
        <v>461.56887999999992</v>
      </c>
      <c r="G32" s="474">
        <f t="shared" si="0"/>
        <v>29.371120000000246</v>
      </c>
      <c r="H32" s="474">
        <v>464.29199999999997</v>
      </c>
      <c r="I32" s="475">
        <v>107.45999999999998</v>
      </c>
      <c r="J32" s="720">
        <v>354</v>
      </c>
      <c r="K32" s="475">
        <v>468.89272</v>
      </c>
      <c r="L32" s="474">
        <f t="shared" si="1"/>
        <v>-7.4327200000000175</v>
      </c>
    </row>
    <row r="33" spans="1:13" s="279" customFormat="1" ht="15.75">
      <c r="B33" s="459" t="s">
        <v>15</v>
      </c>
      <c r="C33" s="474">
        <f>SUM(C11:C32)</f>
        <v>10156.662</v>
      </c>
      <c r="D33" s="474">
        <f t="shared" ref="D33:L33" si="2">SUM(D11:D32)</f>
        <v>2042.482</v>
      </c>
      <c r="E33" s="719">
        <f t="shared" si="2"/>
        <v>8114.1900000000005</v>
      </c>
      <c r="F33" s="474">
        <f t="shared" si="2"/>
        <v>10117.665919999999</v>
      </c>
      <c r="G33" s="719">
        <f t="shared" si="2"/>
        <v>39.006080000000566</v>
      </c>
      <c r="H33" s="474">
        <f t="shared" si="2"/>
        <v>10156.662</v>
      </c>
      <c r="I33" s="474">
        <f t="shared" si="2"/>
        <v>1765.2559999999996</v>
      </c>
      <c r="J33" s="719">
        <f t="shared" si="2"/>
        <v>8391.41</v>
      </c>
      <c r="K33" s="474">
        <f t="shared" si="2"/>
        <v>10208.948479999999</v>
      </c>
      <c r="L33" s="719">
        <f t="shared" si="2"/>
        <v>-52.282480000000277</v>
      </c>
    </row>
    <row r="34" spans="1:13">
      <c r="A34" s="17" t="s">
        <v>635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.75" customHeight="1">
      <c r="A35" s="12"/>
      <c r="B35" s="11" t="s">
        <v>1030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12"/>
      <c r="B36" s="11" t="s">
        <v>1031</v>
      </c>
      <c r="C36" s="12"/>
      <c r="D36" s="12"/>
      <c r="E36" s="12"/>
      <c r="F36" s="12"/>
      <c r="G36" s="12"/>
      <c r="H36" s="12"/>
      <c r="I36" s="729"/>
      <c r="J36" s="12"/>
      <c r="K36" s="12"/>
      <c r="L36" s="12"/>
    </row>
    <row r="37" spans="1:13" ht="14.25" customHeight="1">
      <c r="A37" s="11" t="s">
        <v>1022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1:13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3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</row>
    <row r="40" spans="1:13" ht="19.5">
      <c r="B40" s="12"/>
      <c r="C40" s="12"/>
      <c r="D40" s="12"/>
      <c r="E40" s="12"/>
      <c r="F40" s="12"/>
      <c r="H40" s="841" t="s">
        <v>848</v>
      </c>
      <c r="I40" s="841"/>
      <c r="J40" s="841"/>
      <c r="K40" s="841"/>
      <c r="L40" s="841"/>
      <c r="M40" s="27"/>
    </row>
    <row r="41" spans="1:13" ht="19.5">
      <c r="A41" s="12"/>
      <c r="H41" s="841" t="s">
        <v>849</v>
      </c>
      <c r="I41" s="841"/>
      <c r="J41" s="841"/>
      <c r="K41" s="841"/>
      <c r="L41" s="841"/>
    </row>
    <row r="42" spans="1:13" ht="19.5">
      <c r="A42" s="275"/>
      <c r="B42" s="275"/>
      <c r="C42" s="275"/>
      <c r="D42" s="275"/>
      <c r="E42" s="275"/>
      <c r="F42" s="275"/>
      <c r="G42" s="275"/>
      <c r="H42" s="274"/>
      <c r="I42" s="274"/>
      <c r="J42" s="274"/>
      <c r="K42" s="274"/>
      <c r="L42" s="274"/>
    </row>
    <row r="43" spans="1:13" ht="19.5">
      <c r="H43" s="841"/>
      <c r="I43" s="841"/>
      <c r="J43" s="841"/>
      <c r="K43" s="841"/>
      <c r="L43" s="841"/>
    </row>
  </sheetData>
  <mergeCells count="14">
    <mergeCell ref="H43:L43"/>
    <mergeCell ref="F6:L6"/>
    <mergeCell ref="L1:N1"/>
    <mergeCell ref="A2:L2"/>
    <mergeCell ref="A3:L3"/>
    <mergeCell ref="A4:L4"/>
    <mergeCell ref="A6:C6"/>
    <mergeCell ref="I7:L7"/>
    <mergeCell ref="A8:A9"/>
    <mergeCell ref="B8:B9"/>
    <mergeCell ref="C8:G8"/>
    <mergeCell ref="H8:L8"/>
    <mergeCell ref="H40:L40"/>
    <mergeCell ref="H41:L4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4"/>
  <sheetViews>
    <sheetView topLeftCell="A7" zoomScale="85" zoomScaleNormal="85" zoomScaleSheetLayoutView="80" workbookViewId="0">
      <selection activeCell="K16" sqref="K16"/>
    </sheetView>
  </sheetViews>
  <sheetFormatPr defaultRowHeight="12.75"/>
  <cols>
    <col min="1" max="1" width="5.7109375" style="115" customWidth="1"/>
    <col min="2" max="2" width="15.42578125" style="115" bestFit="1" customWidth="1"/>
    <col min="3" max="3" width="13" style="115" customWidth="1"/>
    <col min="4" max="4" width="12" style="115" customWidth="1"/>
    <col min="5" max="5" width="12.42578125" style="115" customWidth="1"/>
    <col min="6" max="6" width="12.7109375" style="476" customWidth="1"/>
    <col min="7" max="7" width="13.140625" style="115" customWidth="1"/>
    <col min="8" max="8" width="12.7109375" style="115" customWidth="1"/>
    <col min="9" max="9" width="12.140625" style="115" customWidth="1"/>
    <col min="10" max="10" width="12.140625" style="177" customWidth="1"/>
    <col min="11" max="11" width="16.5703125" style="115" customWidth="1"/>
    <col min="12" max="12" width="13.140625" style="115" customWidth="1"/>
    <col min="13" max="13" width="12.7109375" style="115" customWidth="1"/>
    <col min="14" max="16384" width="9.140625" style="115"/>
  </cols>
  <sheetData>
    <row r="1" spans="1:13" ht="18.75">
      <c r="K1" s="877" t="s">
        <v>197</v>
      </c>
      <c r="L1" s="877"/>
      <c r="M1" s="877"/>
    </row>
    <row r="2" spans="1:13" ht="12.75" customHeight="1"/>
    <row r="3" spans="1:13" ht="15.75">
      <c r="B3" s="900" t="s">
        <v>0</v>
      </c>
      <c r="C3" s="900"/>
      <c r="D3" s="900"/>
      <c r="E3" s="900"/>
      <c r="F3" s="900"/>
      <c r="G3" s="900"/>
      <c r="H3" s="900"/>
      <c r="I3" s="900"/>
      <c r="J3" s="900"/>
      <c r="K3" s="900"/>
    </row>
    <row r="4" spans="1:13" ht="20.25">
      <c r="B4" s="901" t="s">
        <v>717</v>
      </c>
      <c r="C4" s="901"/>
      <c r="D4" s="901"/>
      <c r="E4" s="901"/>
      <c r="F4" s="901"/>
      <c r="G4" s="901"/>
      <c r="H4" s="901"/>
      <c r="I4" s="901"/>
      <c r="J4" s="901"/>
      <c r="K4" s="901"/>
    </row>
    <row r="5" spans="1:13" ht="15.75">
      <c r="A5" s="236" t="s">
        <v>784</v>
      </c>
      <c r="B5" s="171"/>
      <c r="C5" s="171"/>
      <c r="D5" s="171"/>
      <c r="E5" s="171"/>
      <c r="F5" s="315"/>
      <c r="G5" s="171"/>
      <c r="H5" s="171"/>
      <c r="I5" s="171"/>
      <c r="J5" s="178"/>
      <c r="K5" s="171"/>
    </row>
    <row r="6" spans="1:13" ht="15.75">
      <c r="A6" s="253"/>
      <c r="B6" s="253"/>
      <c r="C6" s="253"/>
      <c r="D6" s="253"/>
      <c r="E6" s="253"/>
      <c r="F6" s="315"/>
      <c r="G6" s="253"/>
      <c r="H6" s="253"/>
      <c r="I6" s="253"/>
      <c r="J6" s="178"/>
      <c r="K6" s="253"/>
    </row>
    <row r="7" spans="1:13" ht="15.75">
      <c r="A7" s="840" t="s">
        <v>850</v>
      </c>
      <c r="B7" s="840"/>
      <c r="C7" s="840"/>
      <c r="D7" s="116"/>
      <c r="E7" s="116"/>
      <c r="F7" s="315"/>
      <c r="G7" s="116"/>
      <c r="H7" s="116"/>
      <c r="L7" s="906" t="s">
        <v>180</v>
      </c>
      <c r="M7" s="906"/>
    </row>
    <row r="8" spans="1:13" ht="15.75">
      <c r="C8" s="116"/>
      <c r="D8" s="116"/>
      <c r="E8" s="116"/>
      <c r="F8" s="315"/>
      <c r="G8" s="880" t="s">
        <v>1015</v>
      </c>
      <c r="H8" s="880"/>
      <c r="I8" s="880"/>
      <c r="J8" s="880"/>
      <c r="K8" s="880"/>
      <c r="L8" s="880"/>
      <c r="M8" s="880"/>
    </row>
    <row r="9" spans="1:13">
      <c r="A9" s="907" t="s">
        <v>19</v>
      </c>
      <c r="B9" s="910" t="s">
        <v>3</v>
      </c>
      <c r="C9" s="902" t="s">
        <v>809</v>
      </c>
      <c r="D9" s="902" t="s">
        <v>799</v>
      </c>
      <c r="E9" s="902" t="s">
        <v>211</v>
      </c>
      <c r="F9" s="902" t="s">
        <v>210</v>
      </c>
      <c r="G9" s="902"/>
      <c r="H9" s="902" t="s">
        <v>177</v>
      </c>
      <c r="I9" s="902"/>
      <c r="J9" s="903" t="s">
        <v>409</v>
      </c>
      <c r="K9" s="902" t="s">
        <v>179</v>
      </c>
      <c r="L9" s="902" t="s">
        <v>387</v>
      </c>
      <c r="M9" s="902" t="s">
        <v>224</v>
      </c>
    </row>
    <row r="10" spans="1:13">
      <c r="A10" s="908"/>
      <c r="B10" s="910"/>
      <c r="C10" s="902"/>
      <c r="D10" s="902"/>
      <c r="E10" s="902"/>
      <c r="F10" s="902"/>
      <c r="G10" s="902"/>
      <c r="H10" s="902"/>
      <c r="I10" s="902"/>
      <c r="J10" s="904"/>
      <c r="K10" s="902"/>
      <c r="L10" s="902"/>
      <c r="M10" s="902"/>
    </row>
    <row r="11" spans="1:13" ht="28.5" customHeight="1">
      <c r="A11" s="909"/>
      <c r="B11" s="910"/>
      <c r="C11" s="902"/>
      <c r="D11" s="902"/>
      <c r="E11" s="902"/>
      <c r="F11" s="310" t="s">
        <v>178</v>
      </c>
      <c r="G11" s="117" t="s">
        <v>225</v>
      </c>
      <c r="H11" s="117" t="s">
        <v>178</v>
      </c>
      <c r="I11" s="117" t="s">
        <v>225</v>
      </c>
      <c r="J11" s="905"/>
      <c r="K11" s="902"/>
      <c r="L11" s="902"/>
      <c r="M11" s="902"/>
    </row>
    <row r="12" spans="1:13">
      <c r="A12" s="122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79"/>
      <c r="K12" s="122">
        <v>10</v>
      </c>
      <c r="L12" s="138">
        <v>11</v>
      </c>
      <c r="M12" s="138">
        <v>12</v>
      </c>
    </row>
    <row r="13" spans="1:13">
      <c r="A13" s="121">
        <v>1</v>
      </c>
      <c r="B13" s="16" t="s">
        <v>869</v>
      </c>
      <c r="C13" s="473">
        <v>75.28</v>
      </c>
      <c r="D13" s="473">
        <v>0</v>
      </c>
      <c r="E13" s="473">
        <v>75.28</v>
      </c>
      <c r="F13" s="473">
        <v>3004.21</v>
      </c>
      <c r="G13" s="473">
        <v>75.28</v>
      </c>
      <c r="H13" s="473">
        <v>3004.21</v>
      </c>
      <c r="I13" s="473">
        <v>75.28</v>
      </c>
      <c r="J13" s="473">
        <f>G13-I13</f>
        <v>0</v>
      </c>
      <c r="K13" s="473">
        <f>D13+E13-I13</f>
        <v>0</v>
      </c>
      <c r="L13" s="473">
        <v>0</v>
      </c>
      <c r="M13" s="473">
        <v>0</v>
      </c>
    </row>
    <row r="14" spans="1:13">
      <c r="A14" s="121">
        <v>2</v>
      </c>
      <c r="B14" s="16" t="s">
        <v>870</v>
      </c>
      <c r="C14" s="473">
        <v>17.940000000000001</v>
      </c>
      <c r="D14" s="473">
        <v>0</v>
      </c>
      <c r="E14" s="473">
        <v>17.940000000000001</v>
      </c>
      <c r="F14" s="473">
        <v>718</v>
      </c>
      <c r="G14" s="473">
        <v>17.940000000000001</v>
      </c>
      <c r="H14" s="473">
        <v>718</v>
      </c>
      <c r="I14" s="473">
        <v>17.940000000000001</v>
      </c>
      <c r="J14" s="473">
        <f t="shared" ref="J14:J34" si="0">G14-I14</f>
        <v>0</v>
      </c>
      <c r="K14" s="473">
        <f t="shared" ref="K14:K34" si="1">D14+E14-I14</f>
        <v>0</v>
      </c>
      <c r="L14" s="473">
        <v>0</v>
      </c>
      <c r="M14" s="473">
        <v>0</v>
      </c>
    </row>
    <row r="15" spans="1:13">
      <c r="A15" s="121">
        <v>3</v>
      </c>
      <c r="B15" s="16" t="s">
        <v>871</v>
      </c>
      <c r="C15" s="473">
        <v>46.76</v>
      </c>
      <c r="D15" s="473">
        <v>0</v>
      </c>
      <c r="E15" s="473">
        <v>46.76</v>
      </c>
      <c r="F15" s="473">
        <v>1881.33</v>
      </c>
      <c r="G15" s="473">
        <v>46.76</v>
      </c>
      <c r="H15" s="473">
        <v>1881.33</v>
      </c>
      <c r="I15" s="473">
        <v>46.76</v>
      </c>
      <c r="J15" s="473">
        <f t="shared" si="0"/>
        <v>0</v>
      </c>
      <c r="K15" s="473">
        <f t="shared" si="1"/>
        <v>0</v>
      </c>
      <c r="L15" s="473">
        <v>0</v>
      </c>
      <c r="M15" s="473">
        <v>0</v>
      </c>
    </row>
    <row r="16" spans="1:13">
      <c r="A16" s="121">
        <v>4</v>
      </c>
      <c r="B16" s="16" t="s">
        <v>872</v>
      </c>
      <c r="C16" s="473">
        <v>23.15</v>
      </c>
      <c r="D16" s="473">
        <v>0</v>
      </c>
      <c r="E16" s="473">
        <v>23.15</v>
      </c>
      <c r="F16" s="473">
        <v>925</v>
      </c>
      <c r="G16" s="473">
        <v>23.15</v>
      </c>
      <c r="H16" s="473">
        <v>925</v>
      </c>
      <c r="I16" s="473">
        <v>23.15</v>
      </c>
      <c r="J16" s="473">
        <f t="shared" si="0"/>
        <v>0</v>
      </c>
      <c r="K16" s="473">
        <f t="shared" si="1"/>
        <v>0</v>
      </c>
      <c r="L16" s="473">
        <v>0</v>
      </c>
      <c r="M16" s="473">
        <v>0</v>
      </c>
    </row>
    <row r="17" spans="1:13">
      <c r="A17" s="121">
        <v>5</v>
      </c>
      <c r="B17" s="16" t="s">
        <v>873</v>
      </c>
      <c r="C17" s="473">
        <v>16.649999999999999</v>
      </c>
      <c r="D17" s="473">
        <v>0</v>
      </c>
      <c r="E17" s="473">
        <v>16.649999999999999</v>
      </c>
      <c r="F17" s="473">
        <v>670</v>
      </c>
      <c r="G17" s="473">
        <v>16.649999999999999</v>
      </c>
      <c r="H17" s="473">
        <v>670</v>
      </c>
      <c r="I17" s="473">
        <v>16.649999999999999</v>
      </c>
      <c r="J17" s="473">
        <f t="shared" si="0"/>
        <v>0</v>
      </c>
      <c r="K17" s="473">
        <f t="shared" si="1"/>
        <v>0</v>
      </c>
      <c r="L17" s="473">
        <v>0</v>
      </c>
      <c r="M17" s="473">
        <v>0</v>
      </c>
    </row>
    <row r="18" spans="1:13" s="119" customFormat="1">
      <c r="A18" s="121">
        <v>6</v>
      </c>
      <c r="B18" s="16" t="s">
        <v>874</v>
      </c>
      <c r="C18" s="473">
        <v>45.66</v>
      </c>
      <c r="D18" s="473">
        <v>0</v>
      </c>
      <c r="E18" s="473">
        <v>45.66</v>
      </c>
      <c r="F18" s="473">
        <v>1833</v>
      </c>
      <c r="G18" s="473">
        <v>45.66</v>
      </c>
      <c r="H18" s="473">
        <v>1833</v>
      </c>
      <c r="I18" s="473">
        <v>45.66</v>
      </c>
      <c r="J18" s="473">
        <f t="shared" si="0"/>
        <v>0</v>
      </c>
      <c r="K18" s="473">
        <f t="shared" si="1"/>
        <v>0</v>
      </c>
      <c r="L18" s="473">
        <v>0</v>
      </c>
      <c r="M18" s="473">
        <v>0</v>
      </c>
    </row>
    <row r="19" spans="1:13" s="119" customFormat="1">
      <c r="A19" s="121">
        <v>7</v>
      </c>
      <c r="B19" s="16" t="s">
        <v>875</v>
      </c>
      <c r="C19" s="473">
        <v>41.42</v>
      </c>
      <c r="D19" s="473">
        <v>0</v>
      </c>
      <c r="E19" s="473">
        <v>41.42</v>
      </c>
      <c r="F19" s="473">
        <v>1664</v>
      </c>
      <c r="G19" s="473">
        <v>41.42</v>
      </c>
      <c r="H19" s="473">
        <v>1664</v>
      </c>
      <c r="I19" s="473">
        <v>41.42</v>
      </c>
      <c r="J19" s="473">
        <f t="shared" si="0"/>
        <v>0</v>
      </c>
      <c r="K19" s="473">
        <f t="shared" si="1"/>
        <v>0</v>
      </c>
      <c r="L19" s="473">
        <v>0</v>
      </c>
      <c r="M19" s="473">
        <v>0</v>
      </c>
    </row>
    <row r="20" spans="1:13" ht="15.75" customHeight="1">
      <c r="A20" s="121">
        <v>8</v>
      </c>
      <c r="B20" s="16" t="s">
        <v>876</v>
      </c>
      <c r="C20" s="473">
        <v>46.41</v>
      </c>
      <c r="D20" s="473">
        <v>0</v>
      </c>
      <c r="E20" s="473">
        <v>46.41</v>
      </c>
      <c r="F20" s="473">
        <v>1859.5900000000001</v>
      </c>
      <c r="G20" s="473">
        <v>46.41</v>
      </c>
      <c r="H20" s="473">
        <v>1859.5900000000001</v>
      </c>
      <c r="I20" s="473">
        <v>46.41</v>
      </c>
      <c r="J20" s="473">
        <f t="shared" si="0"/>
        <v>0</v>
      </c>
      <c r="K20" s="473">
        <f t="shared" si="1"/>
        <v>0</v>
      </c>
      <c r="L20" s="473">
        <v>0</v>
      </c>
      <c r="M20" s="473">
        <v>0</v>
      </c>
    </row>
    <row r="21" spans="1:13" ht="15.75" customHeight="1">
      <c r="A21" s="121">
        <v>9</v>
      </c>
      <c r="B21" s="16" t="s">
        <v>877</v>
      </c>
      <c r="C21" s="473">
        <v>16.440000000000001</v>
      </c>
      <c r="D21" s="473">
        <v>0</v>
      </c>
      <c r="E21" s="473">
        <v>16.440000000000001</v>
      </c>
      <c r="F21" s="473">
        <v>657</v>
      </c>
      <c r="G21" s="473">
        <v>16.440000000000001</v>
      </c>
      <c r="H21" s="473">
        <v>657</v>
      </c>
      <c r="I21" s="473">
        <v>16.440000000000001</v>
      </c>
      <c r="J21" s="473">
        <f t="shared" si="0"/>
        <v>0</v>
      </c>
      <c r="K21" s="473">
        <f t="shared" si="1"/>
        <v>0</v>
      </c>
      <c r="L21" s="473">
        <v>0</v>
      </c>
      <c r="M21" s="473">
        <v>0</v>
      </c>
    </row>
    <row r="22" spans="1:13" ht="15.75" customHeight="1">
      <c r="A22" s="121">
        <v>10</v>
      </c>
      <c r="B22" s="16" t="s">
        <v>878</v>
      </c>
      <c r="C22" s="473">
        <v>44.12</v>
      </c>
      <c r="D22" s="473">
        <v>0</v>
      </c>
      <c r="E22" s="473">
        <v>44.12</v>
      </c>
      <c r="F22" s="473">
        <v>1776</v>
      </c>
      <c r="G22" s="473">
        <v>44.12</v>
      </c>
      <c r="H22" s="473">
        <v>1776</v>
      </c>
      <c r="I22" s="473">
        <v>44.12</v>
      </c>
      <c r="J22" s="473">
        <f t="shared" si="0"/>
        <v>0</v>
      </c>
      <c r="K22" s="473">
        <f t="shared" si="1"/>
        <v>0</v>
      </c>
      <c r="L22" s="473">
        <v>0</v>
      </c>
      <c r="M22" s="473">
        <v>0</v>
      </c>
    </row>
    <row r="23" spans="1:13" ht="15.75" customHeight="1">
      <c r="A23" s="121">
        <v>11</v>
      </c>
      <c r="B23" s="16" t="s">
        <v>879</v>
      </c>
      <c r="C23" s="473">
        <v>54.3</v>
      </c>
      <c r="D23" s="473">
        <v>0</v>
      </c>
      <c r="E23" s="473">
        <v>54.3</v>
      </c>
      <c r="F23" s="473">
        <v>2180.39</v>
      </c>
      <c r="G23" s="473">
        <v>54.3</v>
      </c>
      <c r="H23" s="473">
        <v>2180.39</v>
      </c>
      <c r="I23" s="473">
        <v>54.3</v>
      </c>
      <c r="J23" s="473">
        <f t="shared" si="0"/>
        <v>0</v>
      </c>
      <c r="K23" s="473">
        <f t="shared" si="1"/>
        <v>0</v>
      </c>
      <c r="L23" s="473">
        <v>0</v>
      </c>
      <c r="M23" s="473">
        <v>0</v>
      </c>
    </row>
    <row r="24" spans="1:13" ht="15.75" customHeight="1">
      <c r="A24" s="121">
        <v>12</v>
      </c>
      <c r="B24" s="16" t="s">
        <v>880</v>
      </c>
      <c r="C24" s="473">
        <v>22.69</v>
      </c>
      <c r="D24" s="473">
        <v>0</v>
      </c>
      <c r="E24" s="473">
        <v>22.69</v>
      </c>
      <c r="F24" s="473">
        <v>912</v>
      </c>
      <c r="G24" s="473">
        <v>22.69</v>
      </c>
      <c r="H24" s="473">
        <v>912</v>
      </c>
      <c r="I24" s="473">
        <v>22.69</v>
      </c>
      <c r="J24" s="473">
        <f t="shared" si="0"/>
        <v>0</v>
      </c>
      <c r="K24" s="473">
        <f t="shared" si="1"/>
        <v>0</v>
      </c>
      <c r="L24" s="473">
        <v>0</v>
      </c>
      <c r="M24" s="473">
        <v>0</v>
      </c>
    </row>
    <row r="25" spans="1:13" ht="15.75" customHeight="1">
      <c r="A25" s="121">
        <v>13</v>
      </c>
      <c r="B25" s="16" t="s">
        <v>881</v>
      </c>
      <c r="C25" s="473">
        <v>85.51</v>
      </c>
      <c r="D25" s="473">
        <v>0</v>
      </c>
      <c r="E25" s="473">
        <v>85.51</v>
      </c>
      <c r="F25" s="473">
        <v>3412.0299999999997</v>
      </c>
      <c r="G25" s="473">
        <v>85.51</v>
      </c>
      <c r="H25" s="473">
        <v>3412.0299999999997</v>
      </c>
      <c r="I25" s="473">
        <v>85.51</v>
      </c>
      <c r="J25" s="473">
        <f t="shared" si="0"/>
        <v>0</v>
      </c>
      <c r="K25" s="473">
        <f t="shared" si="1"/>
        <v>0</v>
      </c>
      <c r="L25" s="473">
        <v>0</v>
      </c>
      <c r="M25" s="473">
        <v>0</v>
      </c>
    </row>
    <row r="26" spans="1:13" ht="15.75" customHeight="1">
      <c r="A26" s="121">
        <v>14</v>
      </c>
      <c r="B26" s="16" t="s">
        <v>882</v>
      </c>
      <c r="C26" s="473">
        <v>27.62</v>
      </c>
      <c r="D26" s="473">
        <v>0</v>
      </c>
      <c r="E26" s="473">
        <v>27.62</v>
      </c>
      <c r="F26" s="473">
        <v>1110</v>
      </c>
      <c r="G26" s="473">
        <v>27.62</v>
      </c>
      <c r="H26" s="473">
        <v>1110</v>
      </c>
      <c r="I26" s="473">
        <v>27.62</v>
      </c>
      <c r="J26" s="473">
        <f t="shared" si="0"/>
        <v>0</v>
      </c>
      <c r="K26" s="473">
        <f t="shared" si="1"/>
        <v>0</v>
      </c>
      <c r="L26" s="473">
        <v>0</v>
      </c>
      <c r="M26" s="473">
        <v>0</v>
      </c>
    </row>
    <row r="27" spans="1:13" ht="15.75" customHeight="1">
      <c r="A27" s="121">
        <v>15</v>
      </c>
      <c r="B27" s="16" t="s">
        <v>883</v>
      </c>
      <c r="C27" s="473">
        <v>32.46</v>
      </c>
      <c r="D27" s="473">
        <v>0</v>
      </c>
      <c r="E27" s="473">
        <v>32.46</v>
      </c>
      <c r="F27" s="473">
        <v>1303</v>
      </c>
      <c r="G27" s="473">
        <v>32.46</v>
      </c>
      <c r="H27" s="473">
        <v>1303</v>
      </c>
      <c r="I27" s="473">
        <v>32.46</v>
      </c>
      <c r="J27" s="473">
        <f t="shared" si="0"/>
        <v>0</v>
      </c>
      <c r="K27" s="473">
        <f t="shared" si="1"/>
        <v>0</v>
      </c>
      <c r="L27" s="473">
        <v>0</v>
      </c>
      <c r="M27" s="473">
        <v>0</v>
      </c>
    </row>
    <row r="28" spans="1:13" ht="15.75" customHeight="1">
      <c r="A28" s="121">
        <v>16</v>
      </c>
      <c r="B28" s="16" t="s">
        <v>884</v>
      </c>
      <c r="C28" s="473">
        <v>35.44</v>
      </c>
      <c r="D28" s="473">
        <v>20</v>
      </c>
      <c r="E28" s="473">
        <v>15.439999999999998</v>
      </c>
      <c r="F28" s="473">
        <v>1422</v>
      </c>
      <c r="G28" s="473">
        <v>35.44</v>
      </c>
      <c r="H28" s="473">
        <v>1422</v>
      </c>
      <c r="I28" s="473">
        <v>35.44</v>
      </c>
      <c r="J28" s="473">
        <f t="shared" si="0"/>
        <v>0</v>
      </c>
      <c r="K28" s="473">
        <f t="shared" si="1"/>
        <v>0</v>
      </c>
      <c r="L28" s="473">
        <v>0</v>
      </c>
      <c r="M28" s="473">
        <v>0</v>
      </c>
    </row>
    <row r="29" spans="1:13" ht="15.75" customHeight="1">
      <c r="A29" s="121">
        <v>17</v>
      </c>
      <c r="B29" s="16" t="s">
        <v>885</v>
      </c>
      <c r="C29" s="473">
        <v>17.52</v>
      </c>
      <c r="D29" s="473">
        <v>0</v>
      </c>
      <c r="E29" s="473">
        <v>17.52</v>
      </c>
      <c r="F29" s="473">
        <v>710</v>
      </c>
      <c r="G29" s="473">
        <v>17.52</v>
      </c>
      <c r="H29" s="473">
        <v>710</v>
      </c>
      <c r="I29" s="473">
        <v>17.52</v>
      </c>
      <c r="J29" s="473">
        <f t="shared" si="0"/>
        <v>0</v>
      </c>
      <c r="K29" s="473">
        <f t="shared" si="1"/>
        <v>0</v>
      </c>
      <c r="L29" s="473">
        <v>0</v>
      </c>
      <c r="M29" s="473">
        <v>0</v>
      </c>
    </row>
    <row r="30" spans="1:13" ht="15.75" customHeight="1">
      <c r="A30" s="121">
        <v>18</v>
      </c>
      <c r="B30" s="16" t="s">
        <v>888</v>
      </c>
      <c r="C30" s="473">
        <v>54.53</v>
      </c>
      <c r="D30" s="473">
        <v>0</v>
      </c>
      <c r="E30" s="473">
        <v>54.53</v>
      </c>
      <c r="F30" s="473">
        <v>2189</v>
      </c>
      <c r="G30" s="473">
        <v>54.53</v>
      </c>
      <c r="H30" s="473">
        <v>2189</v>
      </c>
      <c r="I30" s="473">
        <v>54.53</v>
      </c>
      <c r="J30" s="473">
        <f t="shared" si="0"/>
        <v>0</v>
      </c>
      <c r="K30" s="473">
        <f t="shared" si="1"/>
        <v>0</v>
      </c>
      <c r="L30" s="473">
        <v>0</v>
      </c>
      <c r="M30" s="473">
        <v>0</v>
      </c>
    </row>
    <row r="31" spans="1:13" ht="15.75" customHeight="1">
      <c r="A31" s="121">
        <v>19</v>
      </c>
      <c r="B31" s="16" t="s">
        <v>886</v>
      </c>
      <c r="C31" s="473">
        <v>20.45</v>
      </c>
      <c r="D31" s="473">
        <v>0</v>
      </c>
      <c r="E31" s="473">
        <v>20.45</v>
      </c>
      <c r="F31" s="473">
        <v>824</v>
      </c>
      <c r="G31" s="473">
        <v>20.45</v>
      </c>
      <c r="H31" s="473">
        <v>824</v>
      </c>
      <c r="I31" s="473">
        <v>20.45</v>
      </c>
      <c r="J31" s="473">
        <f t="shared" si="0"/>
        <v>0</v>
      </c>
      <c r="K31" s="473">
        <f t="shared" si="1"/>
        <v>0</v>
      </c>
      <c r="L31" s="473">
        <v>0</v>
      </c>
      <c r="M31" s="473">
        <v>0</v>
      </c>
    </row>
    <row r="32" spans="1:13" ht="15.75" customHeight="1">
      <c r="A32" s="121">
        <v>20</v>
      </c>
      <c r="B32" s="16" t="s">
        <v>887</v>
      </c>
      <c r="C32" s="473">
        <v>47.82</v>
      </c>
      <c r="D32" s="473">
        <v>0</v>
      </c>
      <c r="E32" s="473">
        <v>47.82</v>
      </c>
      <c r="F32" s="473">
        <v>1928.3899999999999</v>
      </c>
      <c r="G32" s="473">
        <v>47.82</v>
      </c>
      <c r="H32" s="473">
        <v>1928.3899999999999</v>
      </c>
      <c r="I32" s="473">
        <v>47.82</v>
      </c>
      <c r="J32" s="473">
        <f t="shared" si="0"/>
        <v>0</v>
      </c>
      <c r="K32" s="473">
        <f t="shared" si="1"/>
        <v>0</v>
      </c>
      <c r="L32" s="473">
        <v>0</v>
      </c>
      <c r="M32" s="473">
        <v>0</v>
      </c>
    </row>
    <row r="33" spans="1:15" ht="15.75" customHeight="1">
      <c r="A33" s="121">
        <v>21</v>
      </c>
      <c r="B33" s="16" t="s">
        <v>889</v>
      </c>
      <c r="C33" s="473">
        <v>34.54</v>
      </c>
      <c r="D33" s="473">
        <v>14.37</v>
      </c>
      <c r="E33" s="473">
        <v>20.170000000000002</v>
      </c>
      <c r="F33" s="473">
        <v>1385</v>
      </c>
      <c r="G33" s="473">
        <v>34.54</v>
      </c>
      <c r="H33" s="473">
        <v>1385</v>
      </c>
      <c r="I33" s="473">
        <v>34.54</v>
      </c>
      <c r="J33" s="473">
        <f t="shared" si="0"/>
        <v>0</v>
      </c>
      <c r="K33" s="473">
        <f t="shared" si="1"/>
        <v>0</v>
      </c>
      <c r="L33" s="473">
        <v>0</v>
      </c>
      <c r="M33" s="473">
        <v>0</v>
      </c>
    </row>
    <row r="34" spans="1:15">
      <c r="A34" s="121">
        <v>22</v>
      </c>
      <c r="B34" s="16" t="s">
        <v>890</v>
      </c>
      <c r="C34" s="473">
        <v>37.53</v>
      </c>
      <c r="D34" s="473">
        <v>0</v>
      </c>
      <c r="E34" s="473">
        <v>37.53</v>
      </c>
      <c r="F34" s="473">
        <v>1513.02</v>
      </c>
      <c r="G34" s="473">
        <v>37.53</v>
      </c>
      <c r="H34" s="473">
        <v>1513.02</v>
      </c>
      <c r="I34" s="473">
        <v>37.53</v>
      </c>
      <c r="J34" s="473">
        <f t="shared" si="0"/>
        <v>0</v>
      </c>
      <c r="K34" s="473">
        <f t="shared" si="1"/>
        <v>0</v>
      </c>
      <c r="L34" s="473">
        <v>0</v>
      </c>
      <c r="M34" s="473">
        <v>0</v>
      </c>
    </row>
    <row r="35" spans="1:15">
      <c r="A35" s="120" t="s">
        <v>84</v>
      </c>
      <c r="B35" s="118"/>
      <c r="C35" s="473">
        <f>SUM(C13:C34)</f>
        <v>844.24000000000012</v>
      </c>
      <c r="D35" s="473">
        <f t="shared" ref="D35:M35" si="2">SUM(D13:D34)</f>
        <v>34.369999999999997</v>
      </c>
      <c r="E35" s="473">
        <f t="shared" si="2"/>
        <v>809.87000000000012</v>
      </c>
      <c r="F35" s="473">
        <f t="shared" si="2"/>
        <v>33876.959999999999</v>
      </c>
      <c r="G35" s="473">
        <f t="shared" si="2"/>
        <v>844.24000000000012</v>
      </c>
      <c r="H35" s="473">
        <f t="shared" si="2"/>
        <v>33876.959999999999</v>
      </c>
      <c r="I35" s="473">
        <f t="shared" si="2"/>
        <v>844.24000000000012</v>
      </c>
      <c r="J35" s="473">
        <f t="shared" si="2"/>
        <v>0</v>
      </c>
      <c r="K35" s="473">
        <f t="shared" si="2"/>
        <v>0</v>
      </c>
      <c r="L35" s="473">
        <f t="shared" si="2"/>
        <v>0</v>
      </c>
      <c r="M35" s="473">
        <f t="shared" si="2"/>
        <v>0</v>
      </c>
    </row>
    <row r="38" spans="1:15" ht="15.75" customHeight="1">
      <c r="A38" s="11" t="s">
        <v>1022</v>
      </c>
      <c r="B38" s="245"/>
    </row>
    <row r="39" spans="1:15" ht="15.75" customHeight="1">
      <c r="A39" s="245"/>
      <c r="B39" s="245"/>
      <c r="C39" s="245"/>
      <c r="D39" s="245"/>
      <c r="E39" s="245"/>
      <c r="F39" s="300"/>
      <c r="G39" s="245"/>
      <c r="H39" s="245"/>
      <c r="I39" s="245"/>
      <c r="J39" s="245"/>
      <c r="K39" s="245"/>
      <c r="L39" s="245"/>
      <c r="M39" s="245"/>
      <c r="N39" s="251"/>
    </row>
    <row r="40" spans="1:15" ht="15.75" customHeight="1">
      <c r="A40" s="245"/>
      <c r="B40" s="245"/>
      <c r="C40" s="245"/>
      <c r="D40" s="245"/>
      <c r="E40" s="245"/>
      <c r="F40" s="300"/>
      <c r="G40" s="245"/>
      <c r="H40" s="245"/>
      <c r="I40" s="245"/>
      <c r="J40" s="245"/>
      <c r="K40" s="274"/>
      <c r="L40" s="274"/>
      <c r="M40" s="274"/>
      <c r="N40" s="274"/>
      <c r="O40" s="274"/>
    </row>
    <row r="41" spans="1:15" ht="19.5" customHeight="1">
      <c r="A41" s="245"/>
      <c r="B41" s="245"/>
      <c r="C41" s="245"/>
      <c r="D41" s="245"/>
      <c r="E41" s="245"/>
      <c r="F41" s="300"/>
      <c r="G41" s="245"/>
      <c r="H41" s="245"/>
      <c r="I41" s="274"/>
      <c r="J41" s="841" t="s">
        <v>848</v>
      </c>
      <c r="K41" s="841"/>
      <c r="L41" s="841"/>
      <c r="M41" s="841"/>
      <c r="N41" s="841"/>
      <c r="O41" s="274"/>
    </row>
    <row r="42" spans="1:15" ht="19.5">
      <c r="A42" s="12"/>
      <c r="B42" s="12"/>
      <c r="C42" s="12"/>
      <c r="D42" s="12"/>
      <c r="E42" s="12"/>
      <c r="F42" s="298"/>
      <c r="G42" s="251"/>
      <c r="H42" s="251"/>
      <c r="I42" s="274"/>
      <c r="J42" s="841" t="s">
        <v>849</v>
      </c>
      <c r="K42" s="841"/>
      <c r="L42" s="841"/>
      <c r="M42" s="841"/>
      <c r="N42" s="841"/>
    </row>
    <row r="43" spans="1:15" ht="19.5">
      <c r="A43" s="12"/>
      <c r="B43" s="13"/>
      <c r="C43" s="13"/>
      <c r="D43" s="13"/>
      <c r="E43" s="13"/>
      <c r="F43" s="308"/>
      <c r="G43" s="13"/>
      <c r="H43" s="13"/>
      <c r="I43" s="274"/>
      <c r="J43" s="274"/>
      <c r="K43" s="274"/>
      <c r="L43" s="274"/>
      <c r="M43" s="274"/>
      <c r="N43" s="13"/>
    </row>
    <row r="44" spans="1:15" ht="19.5">
      <c r="I44" s="274"/>
      <c r="J44" s="274"/>
      <c r="K44" s="274"/>
      <c r="L44" s="274"/>
      <c r="M44" s="274"/>
    </row>
  </sheetData>
  <mergeCells count="19">
    <mergeCell ref="L9:L11"/>
    <mergeCell ref="B9:B11"/>
    <mergeCell ref="J41:N41"/>
    <mergeCell ref="J42:N42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A7:C7"/>
    <mergeCell ref="D9:D11"/>
    <mergeCell ref="E9:E11"/>
    <mergeCell ref="A9:A11"/>
    <mergeCell ref="M9:M11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4"/>
  <sheetViews>
    <sheetView view="pageBreakPreview" topLeftCell="A16" zoomScale="90" zoomScaleSheetLayoutView="90" workbookViewId="0">
      <selection activeCell="O27" sqref="O27"/>
    </sheetView>
  </sheetViews>
  <sheetFormatPr defaultRowHeight="12.75"/>
  <cols>
    <col min="1" max="1" width="5.5703125" style="13" customWidth="1"/>
    <col min="2" max="2" width="15.42578125" style="13" bestFit="1" customWidth="1"/>
    <col min="3" max="3" width="10.5703125" style="13" customWidth="1"/>
    <col min="4" max="4" width="11.28515625" style="13" customWidth="1"/>
    <col min="5" max="5" width="8.7109375" style="13" customWidth="1"/>
    <col min="6" max="6" width="10.85546875" style="13" customWidth="1"/>
    <col min="7" max="7" width="15.85546875" style="13" customWidth="1"/>
    <col min="8" max="8" width="12.42578125" style="13" customWidth="1"/>
    <col min="9" max="9" width="12.140625" style="13" customWidth="1"/>
    <col min="10" max="10" width="9" style="13" customWidth="1"/>
    <col min="11" max="11" width="12" style="13" customWidth="1"/>
    <col min="12" max="12" width="17.28515625" style="13" customWidth="1"/>
    <col min="13" max="13" width="9.140625" style="13" hidden="1" customWidth="1"/>
    <col min="14" max="16384" width="9.140625" style="13"/>
  </cols>
  <sheetData>
    <row r="1" spans="1:19" customFormat="1" ht="18.75">
      <c r="D1" s="27"/>
      <c r="E1" s="27"/>
      <c r="F1" s="27"/>
      <c r="G1" s="27"/>
      <c r="H1" s="27"/>
      <c r="I1" s="27"/>
      <c r="J1" s="27"/>
      <c r="K1" s="27"/>
      <c r="L1" s="911" t="s">
        <v>410</v>
      </c>
      <c r="M1" s="911"/>
      <c r="N1" s="911"/>
      <c r="O1" s="34"/>
      <c r="P1" s="34"/>
    </row>
    <row r="2" spans="1:19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36"/>
      <c r="N2" s="36"/>
      <c r="O2" s="36"/>
      <c r="P2" s="36"/>
    </row>
    <row r="3" spans="1:19" customFormat="1" ht="20.25">
      <c r="A3" s="859" t="s">
        <v>717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35"/>
      <c r="N3" s="35"/>
      <c r="O3" s="35"/>
      <c r="P3" s="35"/>
    </row>
    <row r="4" spans="1:19" customFormat="1" ht="10.5" customHeight="1"/>
    <row r="5" spans="1:19" ht="19.5" customHeight="1">
      <c r="A5" s="864" t="s">
        <v>785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</row>
    <row r="6" spans="1:19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9" ht="15.75">
      <c r="A7" s="840" t="s">
        <v>850</v>
      </c>
      <c r="B7" s="840"/>
      <c r="C7" s="840"/>
      <c r="F7" s="861" t="s">
        <v>16</v>
      </c>
      <c r="G7" s="861"/>
      <c r="H7" s="861"/>
      <c r="I7" s="861"/>
      <c r="J7" s="861"/>
      <c r="K7" s="861"/>
      <c r="L7" s="861"/>
    </row>
    <row r="8" spans="1:19">
      <c r="A8" s="12"/>
      <c r="F8" s="14"/>
      <c r="G8" s="86"/>
      <c r="H8" s="86"/>
      <c r="I8" s="880" t="s">
        <v>1015</v>
      </c>
      <c r="J8" s="880"/>
      <c r="K8" s="880"/>
      <c r="L8" s="880"/>
    </row>
    <row r="9" spans="1:19" s="12" customFormat="1">
      <c r="A9" s="865" t="s">
        <v>2</v>
      </c>
      <c r="B9" s="865" t="s">
        <v>3</v>
      </c>
      <c r="C9" s="895" t="s">
        <v>20</v>
      </c>
      <c r="D9" s="896"/>
      <c r="E9" s="896"/>
      <c r="F9" s="896"/>
      <c r="G9" s="896"/>
      <c r="H9" s="895" t="s">
        <v>21</v>
      </c>
      <c r="I9" s="896"/>
      <c r="J9" s="896"/>
      <c r="K9" s="896"/>
      <c r="L9" s="896"/>
      <c r="R9" s="21"/>
      <c r="S9" s="22"/>
    </row>
    <row r="10" spans="1:19" s="12" customFormat="1" ht="63.75">
      <c r="A10" s="865"/>
      <c r="B10" s="865"/>
      <c r="C10" s="237" t="s">
        <v>808</v>
      </c>
      <c r="D10" s="237" t="s">
        <v>799</v>
      </c>
      <c r="E10" s="4" t="s">
        <v>65</v>
      </c>
      <c r="F10" s="4" t="s">
        <v>66</v>
      </c>
      <c r="G10" s="4" t="s">
        <v>344</v>
      </c>
      <c r="H10" s="237" t="s">
        <v>808</v>
      </c>
      <c r="I10" s="237" t="s">
        <v>799</v>
      </c>
      <c r="J10" s="4" t="s">
        <v>65</v>
      </c>
      <c r="K10" s="4" t="s">
        <v>66</v>
      </c>
      <c r="L10" s="4" t="s">
        <v>345</v>
      </c>
    </row>
    <row r="11" spans="1:19" s="12" customForma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9">
      <c r="A12" s="15">
        <v>1</v>
      </c>
      <c r="B12" s="16" t="s">
        <v>869</v>
      </c>
      <c r="C12" s="886" t="s">
        <v>895</v>
      </c>
      <c r="D12" s="887"/>
      <c r="E12" s="887"/>
      <c r="F12" s="887"/>
      <c r="G12" s="887"/>
      <c r="H12" s="887"/>
      <c r="I12" s="887"/>
      <c r="J12" s="887"/>
      <c r="K12" s="887"/>
      <c r="L12" s="888"/>
    </row>
    <row r="13" spans="1:19">
      <c r="A13" s="15">
        <v>2</v>
      </c>
      <c r="B13" s="16" t="s">
        <v>870</v>
      </c>
      <c r="C13" s="889"/>
      <c r="D13" s="890"/>
      <c r="E13" s="890"/>
      <c r="F13" s="890"/>
      <c r="G13" s="890"/>
      <c r="H13" s="890"/>
      <c r="I13" s="890"/>
      <c r="J13" s="890"/>
      <c r="K13" s="890"/>
      <c r="L13" s="891"/>
    </row>
    <row r="14" spans="1:19">
      <c r="A14" s="15">
        <v>3</v>
      </c>
      <c r="B14" s="16" t="s">
        <v>871</v>
      </c>
      <c r="C14" s="889"/>
      <c r="D14" s="890"/>
      <c r="E14" s="890"/>
      <c r="F14" s="890"/>
      <c r="G14" s="890"/>
      <c r="H14" s="890"/>
      <c r="I14" s="890"/>
      <c r="J14" s="890"/>
      <c r="K14" s="890"/>
      <c r="L14" s="891"/>
    </row>
    <row r="15" spans="1:19">
      <c r="A15" s="15">
        <v>4</v>
      </c>
      <c r="B15" s="16" t="s">
        <v>872</v>
      </c>
      <c r="C15" s="889"/>
      <c r="D15" s="890"/>
      <c r="E15" s="890"/>
      <c r="F15" s="890"/>
      <c r="G15" s="890"/>
      <c r="H15" s="890"/>
      <c r="I15" s="890"/>
      <c r="J15" s="890"/>
      <c r="K15" s="890"/>
      <c r="L15" s="891"/>
    </row>
    <row r="16" spans="1:19">
      <c r="A16" s="15">
        <v>5</v>
      </c>
      <c r="B16" s="16" t="s">
        <v>873</v>
      </c>
      <c r="C16" s="889"/>
      <c r="D16" s="890"/>
      <c r="E16" s="890"/>
      <c r="F16" s="890"/>
      <c r="G16" s="890"/>
      <c r="H16" s="890"/>
      <c r="I16" s="890"/>
      <c r="J16" s="890"/>
      <c r="K16" s="890"/>
      <c r="L16" s="891"/>
    </row>
    <row r="17" spans="1:12">
      <c r="A17" s="15">
        <v>6</v>
      </c>
      <c r="B17" s="16" t="s">
        <v>874</v>
      </c>
      <c r="C17" s="889"/>
      <c r="D17" s="890"/>
      <c r="E17" s="890"/>
      <c r="F17" s="890"/>
      <c r="G17" s="890"/>
      <c r="H17" s="890"/>
      <c r="I17" s="890"/>
      <c r="J17" s="890"/>
      <c r="K17" s="890"/>
      <c r="L17" s="891"/>
    </row>
    <row r="18" spans="1:12">
      <c r="A18" s="15">
        <v>7</v>
      </c>
      <c r="B18" s="16" t="s">
        <v>875</v>
      </c>
      <c r="C18" s="889"/>
      <c r="D18" s="890"/>
      <c r="E18" s="890"/>
      <c r="F18" s="890"/>
      <c r="G18" s="890"/>
      <c r="H18" s="890"/>
      <c r="I18" s="890"/>
      <c r="J18" s="890"/>
      <c r="K18" s="890"/>
      <c r="L18" s="891"/>
    </row>
    <row r="19" spans="1:12">
      <c r="A19" s="15">
        <v>8</v>
      </c>
      <c r="B19" s="16" t="s">
        <v>876</v>
      </c>
      <c r="C19" s="889"/>
      <c r="D19" s="890"/>
      <c r="E19" s="890"/>
      <c r="F19" s="890"/>
      <c r="G19" s="890"/>
      <c r="H19" s="890"/>
      <c r="I19" s="890"/>
      <c r="J19" s="890"/>
      <c r="K19" s="890"/>
      <c r="L19" s="891"/>
    </row>
    <row r="20" spans="1:12">
      <c r="A20" s="15">
        <v>9</v>
      </c>
      <c r="B20" s="16" t="s">
        <v>877</v>
      </c>
      <c r="C20" s="889"/>
      <c r="D20" s="890"/>
      <c r="E20" s="890"/>
      <c r="F20" s="890"/>
      <c r="G20" s="890"/>
      <c r="H20" s="890"/>
      <c r="I20" s="890"/>
      <c r="J20" s="890"/>
      <c r="K20" s="890"/>
      <c r="L20" s="891"/>
    </row>
    <row r="21" spans="1:12">
      <c r="A21" s="15">
        <v>10</v>
      </c>
      <c r="B21" s="16" t="s">
        <v>878</v>
      </c>
      <c r="C21" s="889"/>
      <c r="D21" s="890"/>
      <c r="E21" s="890"/>
      <c r="F21" s="890"/>
      <c r="G21" s="890"/>
      <c r="H21" s="890"/>
      <c r="I21" s="890"/>
      <c r="J21" s="890"/>
      <c r="K21" s="890"/>
      <c r="L21" s="891"/>
    </row>
    <row r="22" spans="1:12">
      <c r="A22" s="15">
        <v>11</v>
      </c>
      <c r="B22" s="16" t="s">
        <v>879</v>
      </c>
      <c r="C22" s="889"/>
      <c r="D22" s="890"/>
      <c r="E22" s="890"/>
      <c r="F22" s="890"/>
      <c r="G22" s="890"/>
      <c r="H22" s="890"/>
      <c r="I22" s="890"/>
      <c r="J22" s="890"/>
      <c r="K22" s="890"/>
      <c r="L22" s="891"/>
    </row>
    <row r="23" spans="1:12">
      <c r="A23" s="15">
        <v>12</v>
      </c>
      <c r="B23" s="16" t="s">
        <v>880</v>
      </c>
      <c r="C23" s="889"/>
      <c r="D23" s="890"/>
      <c r="E23" s="890"/>
      <c r="F23" s="890"/>
      <c r="G23" s="890"/>
      <c r="H23" s="890"/>
      <c r="I23" s="890"/>
      <c r="J23" s="890"/>
      <c r="K23" s="890"/>
      <c r="L23" s="891"/>
    </row>
    <row r="24" spans="1:12">
      <c r="A24" s="15">
        <v>13</v>
      </c>
      <c r="B24" s="16" t="s">
        <v>881</v>
      </c>
      <c r="C24" s="889"/>
      <c r="D24" s="890"/>
      <c r="E24" s="890"/>
      <c r="F24" s="890"/>
      <c r="G24" s="890"/>
      <c r="H24" s="890"/>
      <c r="I24" s="890"/>
      <c r="J24" s="890"/>
      <c r="K24" s="890"/>
      <c r="L24" s="891"/>
    </row>
    <row r="25" spans="1:12">
      <c r="A25" s="15">
        <v>14</v>
      </c>
      <c r="B25" s="16" t="s">
        <v>882</v>
      </c>
      <c r="C25" s="889"/>
      <c r="D25" s="890"/>
      <c r="E25" s="890"/>
      <c r="F25" s="890"/>
      <c r="G25" s="890"/>
      <c r="H25" s="890"/>
      <c r="I25" s="890"/>
      <c r="J25" s="890"/>
      <c r="K25" s="890"/>
      <c r="L25" s="891"/>
    </row>
    <row r="26" spans="1:12" s="309" customFormat="1">
      <c r="A26" s="289">
        <v>15</v>
      </c>
      <c r="B26" s="16" t="s">
        <v>883</v>
      </c>
      <c r="C26" s="889"/>
      <c r="D26" s="890"/>
      <c r="E26" s="890"/>
      <c r="F26" s="890"/>
      <c r="G26" s="890"/>
      <c r="H26" s="890"/>
      <c r="I26" s="890"/>
      <c r="J26" s="890"/>
      <c r="K26" s="890"/>
      <c r="L26" s="891"/>
    </row>
    <row r="27" spans="1:12" s="309" customFormat="1">
      <c r="A27" s="289">
        <v>16</v>
      </c>
      <c r="B27" s="16" t="s">
        <v>884</v>
      </c>
      <c r="C27" s="889"/>
      <c r="D27" s="890"/>
      <c r="E27" s="890"/>
      <c r="F27" s="890"/>
      <c r="G27" s="890"/>
      <c r="H27" s="890"/>
      <c r="I27" s="890"/>
      <c r="J27" s="890"/>
      <c r="K27" s="890"/>
      <c r="L27" s="891"/>
    </row>
    <row r="28" spans="1:12" s="309" customFormat="1">
      <c r="A28" s="289">
        <v>17</v>
      </c>
      <c r="B28" s="16" t="s">
        <v>885</v>
      </c>
      <c r="C28" s="889"/>
      <c r="D28" s="890"/>
      <c r="E28" s="890"/>
      <c r="F28" s="890"/>
      <c r="G28" s="890"/>
      <c r="H28" s="890"/>
      <c r="I28" s="890"/>
      <c r="J28" s="890"/>
      <c r="K28" s="890"/>
      <c r="L28" s="891"/>
    </row>
    <row r="29" spans="1:12" s="309" customFormat="1">
      <c r="A29" s="289">
        <v>18</v>
      </c>
      <c r="B29" s="16" t="s">
        <v>888</v>
      </c>
      <c r="C29" s="889"/>
      <c r="D29" s="890"/>
      <c r="E29" s="890"/>
      <c r="F29" s="890"/>
      <c r="G29" s="890"/>
      <c r="H29" s="890"/>
      <c r="I29" s="890"/>
      <c r="J29" s="890"/>
      <c r="K29" s="890"/>
      <c r="L29" s="891"/>
    </row>
    <row r="30" spans="1:12" s="309" customFormat="1">
      <c r="A30" s="289">
        <v>19</v>
      </c>
      <c r="B30" s="16" t="s">
        <v>886</v>
      </c>
      <c r="C30" s="889"/>
      <c r="D30" s="890"/>
      <c r="E30" s="890"/>
      <c r="F30" s="890"/>
      <c r="G30" s="890"/>
      <c r="H30" s="890"/>
      <c r="I30" s="890"/>
      <c r="J30" s="890"/>
      <c r="K30" s="890"/>
      <c r="L30" s="891"/>
    </row>
    <row r="31" spans="1:12" s="309" customFormat="1">
      <c r="A31" s="289">
        <v>20</v>
      </c>
      <c r="B31" s="16" t="s">
        <v>887</v>
      </c>
      <c r="C31" s="889"/>
      <c r="D31" s="890"/>
      <c r="E31" s="890"/>
      <c r="F31" s="890"/>
      <c r="G31" s="890"/>
      <c r="H31" s="890"/>
      <c r="I31" s="890"/>
      <c r="J31" s="890"/>
      <c r="K31" s="890"/>
      <c r="L31" s="891"/>
    </row>
    <row r="32" spans="1:12">
      <c r="A32" s="289">
        <v>21</v>
      </c>
      <c r="B32" s="16" t="s">
        <v>889</v>
      </c>
      <c r="C32" s="889"/>
      <c r="D32" s="890"/>
      <c r="E32" s="890"/>
      <c r="F32" s="890"/>
      <c r="G32" s="890"/>
      <c r="H32" s="890"/>
      <c r="I32" s="890"/>
      <c r="J32" s="890"/>
      <c r="K32" s="890"/>
      <c r="L32" s="891"/>
    </row>
    <row r="33" spans="1:13">
      <c r="A33" s="289">
        <v>22</v>
      </c>
      <c r="B33" s="16" t="s">
        <v>890</v>
      </c>
      <c r="C33" s="889"/>
      <c r="D33" s="890"/>
      <c r="E33" s="890"/>
      <c r="F33" s="890"/>
      <c r="G33" s="890"/>
      <c r="H33" s="890"/>
      <c r="I33" s="890"/>
      <c r="J33" s="890"/>
      <c r="K33" s="890"/>
      <c r="L33" s="891"/>
    </row>
    <row r="34" spans="1:13">
      <c r="B34" s="2" t="s">
        <v>15</v>
      </c>
      <c r="C34" s="892"/>
      <c r="D34" s="893"/>
      <c r="E34" s="893"/>
      <c r="F34" s="893"/>
      <c r="G34" s="893"/>
      <c r="H34" s="893"/>
      <c r="I34" s="893"/>
      <c r="J34" s="893"/>
      <c r="K34" s="893"/>
      <c r="L34" s="894"/>
    </row>
    <row r="35" spans="1:13">
      <c r="A35" s="18" t="s">
        <v>343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>
      <c r="A36" s="17" t="s">
        <v>342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3" ht="14.25" customHeight="1">
      <c r="A39" s="11" t="s">
        <v>1022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</row>
    <row r="40" spans="1:13" ht="19.5">
      <c r="A40" s="245"/>
      <c r="B40" s="245"/>
      <c r="C40" s="245"/>
      <c r="D40" s="245"/>
      <c r="E40" s="245"/>
      <c r="F40" s="245"/>
      <c r="G40" s="245"/>
      <c r="H40" s="245"/>
      <c r="I40" s="841" t="s">
        <v>848</v>
      </c>
      <c r="J40" s="841"/>
      <c r="K40" s="841"/>
      <c r="L40" s="841"/>
      <c r="M40" s="841"/>
    </row>
    <row r="41" spans="1:13" ht="19.5">
      <c r="A41" s="245"/>
      <c r="B41" s="245"/>
      <c r="C41" s="245"/>
      <c r="D41" s="245"/>
      <c r="E41" s="245"/>
      <c r="F41" s="245"/>
      <c r="G41" s="245"/>
      <c r="H41" s="245"/>
      <c r="I41" s="841" t="s">
        <v>849</v>
      </c>
      <c r="J41" s="841"/>
      <c r="K41" s="841"/>
      <c r="L41" s="841"/>
      <c r="M41" s="841"/>
    </row>
    <row r="42" spans="1:13">
      <c r="B42" s="12"/>
      <c r="C42" s="12"/>
      <c r="D42" s="12"/>
      <c r="E42" s="12"/>
      <c r="F42" s="12"/>
      <c r="J42" s="863"/>
      <c r="K42" s="863"/>
      <c r="L42" s="863"/>
      <c r="M42" s="863"/>
    </row>
    <row r="43" spans="1:13">
      <c r="A43" s="12"/>
    </row>
    <row r="44" spans="1:13">
      <c r="A44" s="874"/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4"/>
    </row>
  </sheetData>
  <mergeCells count="16">
    <mergeCell ref="L1:N1"/>
    <mergeCell ref="A2:L2"/>
    <mergeCell ref="A3:L3"/>
    <mergeCell ref="A5:L5"/>
    <mergeCell ref="F7:L7"/>
    <mergeCell ref="A7:C7"/>
    <mergeCell ref="J42:M42"/>
    <mergeCell ref="A44:L44"/>
    <mergeCell ref="I8:L8"/>
    <mergeCell ref="A9:A10"/>
    <mergeCell ref="B9:B10"/>
    <mergeCell ref="C9:G9"/>
    <mergeCell ref="H9:L9"/>
    <mergeCell ref="I40:M40"/>
    <mergeCell ref="I41:M41"/>
    <mergeCell ref="C12:L34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1"/>
  <sheetViews>
    <sheetView view="pageBreakPreview" topLeftCell="A7" zoomScale="90" zoomScaleSheetLayoutView="90" workbookViewId="0">
      <selection activeCell="O10" sqref="O10"/>
    </sheetView>
  </sheetViews>
  <sheetFormatPr defaultRowHeight="12.75"/>
  <cols>
    <col min="1" max="1" width="7.42578125" style="13" customWidth="1"/>
    <col min="2" max="2" width="17.140625" style="13" customWidth="1"/>
    <col min="3" max="3" width="8.7109375" style="13" customWidth="1"/>
    <col min="4" max="4" width="10.140625" style="13" customWidth="1"/>
    <col min="5" max="5" width="9" style="13" customWidth="1"/>
    <col min="6" max="7" width="9.85546875" style="13" customWidth="1"/>
    <col min="8" max="8" width="9.7109375" style="13" customWidth="1"/>
    <col min="9" max="9" width="9.28515625" style="13" customWidth="1"/>
    <col min="10" max="10" width="10.7109375" style="13" customWidth="1"/>
    <col min="11" max="11" width="9.7109375" style="13" customWidth="1"/>
    <col min="12" max="12" width="9.42578125" style="13" customWidth="1"/>
    <col min="13" max="13" width="9.5703125" style="13" customWidth="1"/>
    <col min="14" max="14" width="10.28515625" style="13" customWidth="1"/>
    <col min="15" max="15" width="12.5703125" style="13" customWidth="1"/>
    <col min="16" max="16" width="12.85546875" style="13" bestFit="1" customWidth="1"/>
    <col min="17" max="17" width="15" style="13" customWidth="1"/>
    <col min="18" max="16384" width="9.140625" style="13"/>
  </cols>
  <sheetData>
    <row r="1" spans="1:20" s="309" customFormat="1"/>
    <row r="2" spans="1:20" customFormat="1" ht="18.75">
      <c r="H2" s="27"/>
      <c r="I2" s="27"/>
      <c r="J2" s="27"/>
      <c r="K2" s="27"/>
      <c r="L2" s="27"/>
      <c r="M2" s="27"/>
      <c r="N2" s="27"/>
      <c r="O2" s="27"/>
      <c r="P2" s="739" t="s">
        <v>59</v>
      </c>
      <c r="Q2" s="739"/>
      <c r="R2" s="13"/>
      <c r="S2" s="34"/>
      <c r="T2" s="34"/>
    </row>
    <row r="3" spans="1:20" customFormat="1" ht="15">
      <c r="A3" s="860" t="s">
        <v>0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36"/>
      <c r="S3" s="36"/>
      <c r="T3" s="36"/>
    </row>
    <row r="4" spans="1:20" customFormat="1" ht="20.25">
      <c r="A4" s="748" t="s">
        <v>717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35"/>
      <c r="S4" s="35"/>
      <c r="T4" s="35"/>
    </row>
    <row r="5" spans="1:20" ht="18" customHeight="1">
      <c r="A5" s="864" t="s">
        <v>786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</row>
    <row r="6" spans="1:20" ht="0.75" customHeight="1"/>
    <row r="7" spans="1:20" ht="15.75">
      <c r="A7" s="840" t="s">
        <v>850</v>
      </c>
      <c r="B7" s="840"/>
      <c r="C7" s="840"/>
      <c r="Q7" s="24" t="s">
        <v>18</v>
      </c>
      <c r="R7" s="18"/>
    </row>
    <row r="8" spans="1:20" ht="15.75">
      <c r="A8" s="11"/>
      <c r="N8" s="880" t="s">
        <v>1015</v>
      </c>
      <c r="O8" s="880"/>
      <c r="P8" s="880"/>
      <c r="Q8" s="880"/>
    </row>
    <row r="9" spans="1:20" ht="28.5" customHeight="1">
      <c r="A9" s="913" t="s">
        <v>2</v>
      </c>
      <c r="B9" s="913" t="s">
        <v>3</v>
      </c>
      <c r="C9" s="865" t="s">
        <v>811</v>
      </c>
      <c r="D9" s="865"/>
      <c r="E9" s="865"/>
      <c r="F9" s="865" t="s">
        <v>798</v>
      </c>
      <c r="G9" s="865"/>
      <c r="H9" s="865"/>
      <c r="I9" s="915" t="s">
        <v>347</v>
      </c>
      <c r="J9" s="916"/>
      <c r="K9" s="917"/>
      <c r="L9" s="915" t="s">
        <v>86</v>
      </c>
      <c r="M9" s="916"/>
      <c r="N9" s="917"/>
      <c r="O9" s="918" t="s">
        <v>1033</v>
      </c>
      <c r="P9" s="919"/>
      <c r="Q9" s="920"/>
    </row>
    <row r="10" spans="1:20" ht="29.25" customHeight="1">
      <c r="A10" s="914"/>
      <c r="B10" s="914"/>
      <c r="C10" s="4" t="s">
        <v>105</v>
      </c>
      <c r="D10" s="4" t="s">
        <v>638</v>
      </c>
      <c r="E10" s="30" t="s">
        <v>15</v>
      </c>
      <c r="F10" s="4" t="s">
        <v>105</v>
      </c>
      <c r="G10" s="4" t="s">
        <v>639</v>
      </c>
      <c r="H10" s="30" t="s">
        <v>15</v>
      </c>
      <c r="I10" s="4" t="s">
        <v>105</v>
      </c>
      <c r="J10" s="4" t="s">
        <v>639</v>
      </c>
      <c r="K10" s="30" t="s">
        <v>15</v>
      </c>
      <c r="L10" s="4" t="s">
        <v>105</v>
      </c>
      <c r="M10" s="4" t="s">
        <v>639</v>
      </c>
      <c r="N10" s="30" t="s">
        <v>15</v>
      </c>
      <c r="O10" s="4" t="s">
        <v>220</v>
      </c>
      <c r="P10" s="4" t="s">
        <v>640</v>
      </c>
      <c r="Q10" s="4" t="s">
        <v>106</v>
      </c>
    </row>
    <row r="11" spans="1:20" s="57" customForma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</row>
    <row r="12" spans="1:20">
      <c r="A12" s="15">
        <v>1</v>
      </c>
      <c r="B12" s="16" t="s">
        <v>869</v>
      </c>
      <c r="C12" s="461">
        <v>475.76846399999999</v>
      </c>
      <c r="D12" s="461">
        <v>316.58942400000001</v>
      </c>
      <c r="E12" s="461">
        <f>C12+D12</f>
        <v>792.357888</v>
      </c>
      <c r="F12" s="461">
        <f>10.64-5</f>
        <v>5.6400000000000006</v>
      </c>
      <c r="G12" s="461">
        <f>10.48-3</f>
        <v>7.48</v>
      </c>
      <c r="H12" s="461">
        <f>F12+G12</f>
        <v>13.120000000000001</v>
      </c>
      <c r="I12" s="461">
        <v>465.12846400000001</v>
      </c>
      <c r="J12" s="461">
        <v>306.10942399999999</v>
      </c>
      <c r="K12" s="461">
        <f>I12+J12</f>
        <v>771.237888</v>
      </c>
      <c r="L12" s="461">
        <v>471.75068352</v>
      </c>
      <c r="M12" s="461">
        <v>314.50045568000002</v>
      </c>
      <c r="N12" s="461">
        <f>L12+M12</f>
        <v>786.25113920000001</v>
      </c>
      <c r="O12" s="461">
        <f>F12+I12-L12</f>
        <v>-0.98221952000000101</v>
      </c>
      <c r="P12" s="461">
        <f>G12+J12-M12</f>
        <v>-0.91103168000000778</v>
      </c>
      <c r="Q12" s="461">
        <f>O12+P12</f>
        <v>-1.8932512000000088</v>
      </c>
    </row>
    <row r="13" spans="1:20">
      <c r="A13" s="15">
        <v>2</v>
      </c>
      <c r="B13" s="16" t="s">
        <v>870</v>
      </c>
      <c r="C13" s="461">
        <v>107.09212799999999</v>
      </c>
      <c r="D13" s="461">
        <v>71.262047999999993</v>
      </c>
      <c r="E13" s="461">
        <f t="shared" ref="E13:E33" si="0">C13+D13</f>
        <v>178.354176</v>
      </c>
      <c r="F13" s="461">
        <v>33.990000000000009</v>
      </c>
      <c r="G13" s="461">
        <v>11.530000000000015</v>
      </c>
      <c r="H13" s="461">
        <f t="shared" ref="H13:H33" si="1">F13+G13</f>
        <v>45.520000000000024</v>
      </c>
      <c r="I13" s="461">
        <v>73.102127999999979</v>
      </c>
      <c r="J13" s="461">
        <v>59.732047999999978</v>
      </c>
      <c r="K13" s="461">
        <f t="shared" ref="K13:K33" si="2">I13+J13</f>
        <v>132.83417599999996</v>
      </c>
      <c r="L13" s="461">
        <v>107.88196476000002</v>
      </c>
      <c r="M13" s="461">
        <v>71.921309839999992</v>
      </c>
      <c r="N13" s="461">
        <f t="shared" ref="N13:N33" si="3">L13+M13</f>
        <v>179.80327460000001</v>
      </c>
      <c r="O13" s="461">
        <f t="shared" ref="O13:O34" si="4">F13+I13-L13</f>
        <v>-0.78983676000002845</v>
      </c>
      <c r="P13" s="461">
        <f t="shared" ref="P13:P34" si="5">G13+J13-M13</f>
        <v>-0.65926183999999921</v>
      </c>
      <c r="Q13" s="461">
        <f t="shared" ref="Q13:Q34" si="6">O13+P13</f>
        <v>-1.4490986000000277</v>
      </c>
    </row>
    <row r="14" spans="1:20">
      <c r="A14" s="15">
        <v>3</v>
      </c>
      <c r="B14" s="16" t="s">
        <v>871</v>
      </c>
      <c r="C14" s="461">
        <v>269.47343999999998</v>
      </c>
      <c r="D14" s="461">
        <v>179.31504000000001</v>
      </c>
      <c r="E14" s="461">
        <f t="shared" si="0"/>
        <v>448.78847999999999</v>
      </c>
      <c r="F14" s="461">
        <f>40.81+4</f>
        <v>44.81</v>
      </c>
      <c r="G14" s="461">
        <f>13.89+2</f>
        <v>15.89</v>
      </c>
      <c r="H14" s="461">
        <f t="shared" si="1"/>
        <v>60.7</v>
      </c>
      <c r="I14" s="461">
        <v>228.66344000000001</v>
      </c>
      <c r="J14" s="461">
        <v>165.42504</v>
      </c>
      <c r="K14" s="461">
        <f t="shared" si="2"/>
        <v>394.08848</v>
      </c>
      <c r="L14" s="461">
        <v>273.33109176000005</v>
      </c>
      <c r="M14" s="461">
        <v>182.22072784000005</v>
      </c>
      <c r="N14" s="461">
        <f t="shared" si="3"/>
        <v>455.5518196000001</v>
      </c>
      <c r="O14" s="461">
        <f t="shared" si="4"/>
        <v>0.14234823999993296</v>
      </c>
      <c r="P14" s="461">
        <f t="shared" si="5"/>
        <v>-0.90568784000004143</v>
      </c>
      <c r="Q14" s="461">
        <f t="shared" si="6"/>
        <v>-0.76333960000010848</v>
      </c>
    </row>
    <row r="15" spans="1:20">
      <c r="A15" s="15">
        <v>4</v>
      </c>
      <c r="B15" s="16" t="s">
        <v>872</v>
      </c>
      <c r="C15" s="461">
        <v>140.16621599999999</v>
      </c>
      <c r="D15" s="461">
        <v>93.270455999999996</v>
      </c>
      <c r="E15" s="461">
        <f t="shared" si="0"/>
        <v>233.43667199999999</v>
      </c>
      <c r="F15" s="461">
        <v>52.670000000000016</v>
      </c>
      <c r="G15" s="461">
        <v>9.3799999999999955</v>
      </c>
      <c r="H15" s="461">
        <f t="shared" si="1"/>
        <v>62.050000000000011</v>
      </c>
      <c r="I15" s="461">
        <v>87.496215999999976</v>
      </c>
      <c r="J15" s="461">
        <v>83.890456</v>
      </c>
      <c r="K15" s="461">
        <f t="shared" si="2"/>
        <v>171.38667199999998</v>
      </c>
      <c r="L15" s="461">
        <v>139.63862831999998</v>
      </c>
      <c r="M15" s="461">
        <v>93.092418879999997</v>
      </c>
      <c r="N15" s="461">
        <f t="shared" si="3"/>
        <v>232.73104719999998</v>
      </c>
      <c r="O15" s="461">
        <f t="shared" si="4"/>
        <v>0.52758768000001055</v>
      </c>
      <c r="P15" s="461">
        <f t="shared" si="5"/>
        <v>0.17803711999999905</v>
      </c>
      <c r="Q15" s="461">
        <f t="shared" si="6"/>
        <v>0.7056248000000096</v>
      </c>
    </row>
    <row r="16" spans="1:20">
      <c r="A16" s="15">
        <v>5</v>
      </c>
      <c r="B16" s="16" t="s">
        <v>873</v>
      </c>
      <c r="C16" s="461">
        <v>110.93344799999998</v>
      </c>
      <c r="D16" s="461">
        <v>73.818168</v>
      </c>
      <c r="E16" s="461">
        <f t="shared" si="0"/>
        <v>184.75161599999998</v>
      </c>
      <c r="F16" s="461">
        <v>43.19</v>
      </c>
      <c r="G16" s="461">
        <v>5.3100000000000165</v>
      </c>
      <c r="H16" s="461">
        <f t="shared" si="1"/>
        <v>48.500000000000014</v>
      </c>
      <c r="I16" s="461">
        <v>67.743447999999987</v>
      </c>
      <c r="J16" s="461">
        <v>68.508167999999984</v>
      </c>
      <c r="K16" s="461">
        <f t="shared" si="2"/>
        <v>136.25161599999996</v>
      </c>
      <c r="L16" s="461">
        <v>108.52912104000001</v>
      </c>
      <c r="M16" s="461">
        <v>72.352747359999995</v>
      </c>
      <c r="N16" s="461">
        <f t="shared" si="3"/>
        <v>180.8818684</v>
      </c>
      <c r="O16" s="461">
        <f t="shared" si="4"/>
        <v>2.4043269599999775</v>
      </c>
      <c r="P16" s="461">
        <f t="shared" si="5"/>
        <v>1.4654206400000049</v>
      </c>
      <c r="Q16" s="461">
        <f t="shared" si="6"/>
        <v>3.8697475999999824</v>
      </c>
    </row>
    <row r="17" spans="1:17">
      <c r="A17" s="15">
        <v>6</v>
      </c>
      <c r="B17" s="16" t="s">
        <v>874</v>
      </c>
      <c r="C17" s="461">
        <v>289.75819200000001</v>
      </c>
      <c r="D17" s="461">
        <v>192.81307200000001</v>
      </c>
      <c r="E17" s="461">
        <f t="shared" si="0"/>
        <v>482.57126400000004</v>
      </c>
      <c r="F17" s="461">
        <v>27.879999999999995</v>
      </c>
      <c r="G17" s="461">
        <v>12.509999999999991</v>
      </c>
      <c r="H17" s="461">
        <f t="shared" si="1"/>
        <v>40.389999999999986</v>
      </c>
      <c r="I17" s="461">
        <v>261.87819200000001</v>
      </c>
      <c r="J17" s="461">
        <v>180.30307200000001</v>
      </c>
      <c r="K17" s="461">
        <f t="shared" si="2"/>
        <v>442.18126400000006</v>
      </c>
      <c r="L17" s="461">
        <v>290.16195985200005</v>
      </c>
      <c r="M17" s="461">
        <v>193.44130656800002</v>
      </c>
      <c r="N17" s="461">
        <f t="shared" si="3"/>
        <v>483.60326642000007</v>
      </c>
      <c r="O17" s="461">
        <f t="shared" si="4"/>
        <v>-0.40376785200004406</v>
      </c>
      <c r="P17" s="461">
        <f t="shared" si="5"/>
        <v>-0.62823456800001054</v>
      </c>
      <c r="Q17" s="461">
        <f t="shared" si="6"/>
        <v>-1.0320024200000546</v>
      </c>
    </row>
    <row r="18" spans="1:17">
      <c r="A18" s="15">
        <v>7</v>
      </c>
      <c r="B18" s="16" t="s">
        <v>875</v>
      </c>
      <c r="C18" s="461">
        <v>258.31747200000001</v>
      </c>
      <c r="D18" s="461">
        <v>171.89155199999999</v>
      </c>
      <c r="E18" s="461">
        <f t="shared" si="0"/>
        <v>430.209024</v>
      </c>
      <c r="F18" s="461">
        <v>42.260000000000019</v>
      </c>
      <c r="G18" s="461">
        <v>9.4699999999999989</v>
      </c>
      <c r="H18" s="461">
        <f t="shared" si="1"/>
        <v>51.730000000000018</v>
      </c>
      <c r="I18" s="461">
        <v>216.05747199999999</v>
      </c>
      <c r="J18" s="461">
        <v>162.42155199999999</v>
      </c>
      <c r="K18" s="461">
        <f t="shared" si="2"/>
        <v>378.47902399999998</v>
      </c>
      <c r="L18" s="461">
        <v>259.30529676000003</v>
      </c>
      <c r="M18" s="461">
        <v>172.87019784</v>
      </c>
      <c r="N18" s="461">
        <f t="shared" si="3"/>
        <v>432.17549460000004</v>
      </c>
      <c r="O18" s="461">
        <f t="shared" si="4"/>
        <v>-0.98782476000002362</v>
      </c>
      <c r="P18" s="461">
        <f t="shared" si="5"/>
        <v>-0.97864584000001287</v>
      </c>
      <c r="Q18" s="461">
        <f t="shared" si="6"/>
        <v>-1.9664706000000365</v>
      </c>
    </row>
    <row r="19" spans="1:17">
      <c r="A19" s="15">
        <v>8</v>
      </c>
      <c r="B19" s="16" t="s">
        <v>876</v>
      </c>
      <c r="C19" s="461">
        <v>256.81322399999999</v>
      </c>
      <c r="D19" s="461">
        <v>170.89058399999999</v>
      </c>
      <c r="E19" s="461">
        <f t="shared" si="0"/>
        <v>427.70380799999998</v>
      </c>
      <c r="F19" s="461">
        <v>115.74999999999994</v>
      </c>
      <c r="G19" s="461">
        <v>6.5999999999999943</v>
      </c>
      <c r="H19" s="461">
        <f t="shared" si="1"/>
        <v>122.34999999999994</v>
      </c>
      <c r="I19" s="461">
        <v>141.06322400000005</v>
      </c>
      <c r="J19" s="461">
        <v>164.290584</v>
      </c>
      <c r="K19" s="461">
        <f t="shared" si="2"/>
        <v>305.35380800000007</v>
      </c>
      <c r="L19" s="461">
        <v>255.91439544000002</v>
      </c>
      <c r="M19" s="461">
        <v>170.60959695999998</v>
      </c>
      <c r="N19" s="461">
        <f t="shared" si="3"/>
        <v>426.5239924</v>
      </c>
      <c r="O19" s="461">
        <f t="shared" si="4"/>
        <v>0.89882855999996991</v>
      </c>
      <c r="P19" s="461">
        <f t="shared" si="5"/>
        <v>0.28098704000001362</v>
      </c>
      <c r="Q19" s="461">
        <f t="shared" si="6"/>
        <v>1.1798155999999835</v>
      </c>
    </row>
    <row r="20" spans="1:17">
      <c r="A20" s="15">
        <v>9</v>
      </c>
      <c r="B20" s="16" t="s">
        <v>877</v>
      </c>
      <c r="C20" s="461">
        <v>89.105711999999997</v>
      </c>
      <c r="D20" s="461">
        <v>59.293392000000004</v>
      </c>
      <c r="E20" s="461">
        <f t="shared" si="0"/>
        <v>148.39910399999999</v>
      </c>
      <c r="F20" s="461">
        <v>59.060000000000016</v>
      </c>
      <c r="G20" s="461">
        <v>2.9299999999999997</v>
      </c>
      <c r="H20" s="461">
        <f t="shared" si="1"/>
        <v>61.990000000000016</v>
      </c>
      <c r="I20" s="461">
        <v>30.04571199999998</v>
      </c>
      <c r="J20" s="461">
        <v>56.363392000000005</v>
      </c>
      <c r="K20" s="461">
        <f t="shared" si="2"/>
        <v>86.409103999999985</v>
      </c>
      <c r="L20" s="461">
        <v>88.600121399999992</v>
      </c>
      <c r="M20" s="461">
        <v>59.066747599999999</v>
      </c>
      <c r="N20" s="461">
        <f t="shared" si="3"/>
        <v>147.66686899999999</v>
      </c>
      <c r="O20" s="461">
        <f t="shared" si="4"/>
        <v>0.505590600000005</v>
      </c>
      <c r="P20" s="461">
        <f t="shared" si="5"/>
        <v>0.22664440000000496</v>
      </c>
      <c r="Q20" s="461">
        <f t="shared" si="6"/>
        <v>0.73223500000000996</v>
      </c>
    </row>
    <row r="21" spans="1:17">
      <c r="A21" s="15">
        <v>10</v>
      </c>
      <c r="B21" s="16" t="s">
        <v>878</v>
      </c>
      <c r="C21" s="461">
        <v>283.43776800000001</v>
      </c>
      <c r="D21" s="461">
        <v>188.60728800000001</v>
      </c>
      <c r="E21" s="461">
        <f t="shared" si="0"/>
        <v>472.04505600000005</v>
      </c>
      <c r="F21" s="461">
        <v>75.800000000000011</v>
      </c>
      <c r="G21" s="461">
        <v>7.3799999999999955</v>
      </c>
      <c r="H21" s="461">
        <f t="shared" si="1"/>
        <v>83.18</v>
      </c>
      <c r="I21" s="461">
        <v>207.63776799999999</v>
      </c>
      <c r="J21" s="461">
        <v>181.22728800000002</v>
      </c>
      <c r="K21" s="461">
        <f t="shared" si="2"/>
        <v>388.86505599999998</v>
      </c>
      <c r="L21" s="461">
        <v>286.03281731999999</v>
      </c>
      <c r="M21" s="461">
        <v>190.68854487999999</v>
      </c>
      <c r="N21" s="461">
        <f t="shared" si="3"/>
        <v>476.72136219999999</v>
      </c>
      <c r="O21" s="461">
        <f t="shared" si="4"/>
        <v>-2.5950493199999869</v>
      </c>
      <c r="P21" s="461">
        <f t="shared" si="5"/>
        <v>-2.0812568799999838</v>
      </c>
      <c r="Q21" s="461">
        <f t="shared" si="6"/>
        <v>-4.6763061999999707</v>
      </c>
    </row>
    <row r="22" spans="1:17">
      <c r="A22" s="15">
        <v>11</v>
      </c>
      <c r="B22" s="16" t="s">
        <v>879</v>
      </c>
      <c r="C22" s="461">
        <v>358.39838399999996</v>
      </c>
      <c r="D22" s="461">
        <v>238.48814400000003</v>
      </c>
      <c r="E22" s="461">
        <f t="shared" si="0"/>
        <v>596.886528</v>
      </c>
      <c r="F22" s="461">
        <v>91.110000000000014</v>
      </c>
      <c r="G22" s="461">
        <v>6.7099999999999795</v>
      </c>
      <c r="H22" s="461">
        <f t="shared" si="1"/>
        <v>97.82</v>
      </c>
      <c r="I22" s="461">
        <v>267.28838399999995</v>
      </c>
      <c r="J22" s="461">
        <v>231.77814400000005</v>
      </c>
      <c r="K22" s="461">
        <f t="shared" si="2"/>
        <v>499.06652800000001</v>
      </c>
      <c r="L22" s="461">
        <v>360.73122683999992</v>
      </c>
      <c r="M22" s="461">
        <v>240.48748456000004</v>
      </c>
      <c r="N22" s="461">
        <f t="shared" si="3"/>
        <v>601.21871139999996</v>
      </c>
      <c r="O22" s="461">
        <f t="shared" si="4"/>
        <v>-2.3328428399999552</v>
      </c>
      <c r="P22" s="461">
        <f t="shared" si="5"/>
        <v>-1.9993405600000074</v>
      </c>
      <c r="Q22" s="461">
        <f t="shared" si="6"/>
        <v>-4.3321833999999626</v>
      </c>
    </row>
    <row r="23" spans="1:17">
      <c r="A23" s="15">
        <v>12</v>
      </c>
      <c r="B23" s="16" t="s">
        <v>880</v>
      </c>
      <c r="C23" s="461">
        <v>153.672168</v>
      </c>
      <c r="D23" s="461">
        <v>102.257688</v>
      </c>
      <c r="E23" s="461">
        <f t="shared" si="0"/>
        <v>255.929856</v>
      </c>
      <c r="F23" s="461">
        <v>47.390000000000015</v>
      </c>
      <c r="G23" s="461">
        <v>6.3900000000000148</v>
      </c>
      <c r="H23" s="461">
        <f t="shared" si="1"/>
        <v>53.78000000000003</v>
      </c>
      <c r="I23" s="461">
        <v>106.28216799999998</v>
      </c>
      <c r="J23" s="461">
        <v>95.867687999999987</v>
      </c>
      <c r="K23" s="461">
        <f t="shared" si="2"/>
        <v>202.14985599999997</v>
      </c>
      <c r="L23" s="461">
        <v>153.76639620000003</v>
      </c>
      <c r="M23" s="461">
        <v>102.51093079999998</v>
      </c>
      <c r="N23" s="461">
        <f t="shared" si="3"/>
        <v>256.27732700000001</v>
      </c>
      <c r="O23" s="461">
        <f t="shared" si="4"/>
        <v>-9.4228200000031848E-2</v>
      </c>
      <c r="P23" s="461">
        <f t="shared" si="5"/>
        <v>-0.25324279999998112</v>
      </c>
      <c r="Q23" s="461">
        <f t="shared" si="6"/>
        <v>-0.34747100000001296</v>
      </c>
    </row>
    <row r="24" spans="1:17">
      <c r="A24" s="15">
        <v>13</v>
      </c>
      <c r="B24" s="16" t="s">
        <v>881</v>
      </c>
      <c r="C24" s="461">
        <v>544.51195199999995</v>
      </c>
      <c r="D24" s="461">
        <v>362.33323200000001</v>
      </c>
      <c r="E24" s="461">
        <f t="shared" si="0"/>
        <v>906.84518400000002</v>
      </c>
      <c r="F24" s="461">
        <f>82.8+5</f>
        <v>87.8</v>
      </c>
      <c r="G24" s="461">
        <f>12.79+3</f>
        <v>15.79</v>
      </c>
      <c r="H24" s="461">
        <f t="shared" si="1"/>
        <v>103.59</v>
      </c>
      <c r="I24" s="461">
        <v>461.71195199999994</v>
      </c>
      <c r="J24" s="461">
        <v>349.54323199999999</v>
      </c>
      <c r="K24" s="461">
        <f t="shared" si="2"/>
        <v>811.25518399999987</v>
      </c>
      <c r="L24" s="461">
        <v>550.80770106</v>
      </c>
      <c r="M24" s="461">
        <v>367.20513404000008</v>
      </c>
      <c r="N24" s="461">
        <f t="shared" si="3"/>
        <v>918.01283510000007</v>
      </c>
      <c r="O24" s="461">
        <f t="shared" si="4"/>
        <v>-1.2957490600000483</v>
      </c>
      <c r="P24" s="461">
        <f t="shared" si="5"/>
        <v>-1.8719020400000659</v>
      </c>
      <c r="Q24" s="461">
        <f t="shared" si="6"/>
        <v>-3.1676511000001142</v>
      </c>
    </row>
    <row r="25" spans="1:17">
      <c r="A25" s="15">
        <v>14</v>
      </c>
      <c r="B25" s="16" t="s">
        <v>882</v>
      </c>
      <c r="C25" s="461">
        <v>174.62188800000001</v>
      </c>
      <c r="D25" s="461">
        <v>116.19820800000001</v>
      </c>
      <c r="E25" s="461">
        <f t="shared" si="0"/>
        <v>290.82009600000004</v>
      </c>
      <c r="F25" s="461">
        <f>83.85-4</f>
        <v>79.849999999999994</v>
      </c>
      <c r="G25" s="461">
        <f>4.16-2</f>
        <v>2.16</v>
      </c>
      <c r="H25" s="461">
        <f t="shared" si="1"/>
        <v>82.009999999999991</v>
      </c>
      <c r="I25" s="461">
        <v>90.771888000000018</v>
      </c>
      <c r="J25" s="461">
        <v>112.03820800000001</v>
      </c>
      <c r="K25" s="461">
        <f t="shared" si="2"/>
        <v>202.81009600000004</v>
      </c>
      <c r="L25" s="461">
        <v>171.59756783999998</v>
      </c>
      <c r="M25" s="461">
        <v>114.39837856</v>
      </c>
      <c r="N25" s="461">
        <f t="shared" si="3"/>
        <v>285.99594639999998</v>
      </c>
      <c r="O25" s="461">
        <f t="shared" si="4"/>
        <v>-0.97567983999996954</v>
      </c>
      <c r="P25" s="461">
        <f t="shared" si="5"/>
        <v>-0.20017055999998945</v>
      </c>
      <c r="Q25" s="461">
        <f t="shared" si="6"/>
        <v>-1.175850399999959</v>
      </c>
    </row>
    <row r="26" spans="1:17" s="309" customFormat="1">
      <c r="A26" s="289">
        <v>15</v>
      </c>
      <c r="B26" s="16" t="s">
        <v>883</v>
      </c>
      <c r="C26" s="461">
        <v>208.97426399999998</v>
      </c>
      <c r="D26" s="461">
        <v>139.05722399999999</v>
      </c>
      <c r="E26" s="461">
        <f t="shared" si="0"/>
        <v>348.03148799999997</v>
      </c>
      <c r="F26" s="461">
        <v>90.360000000000042</v>
      </c>
      <c r="G26" s="461">
        <v>3.5</v>
      </c>
      <c r="H26" s="461">
        <f t="shared" si="1"/>
        <v>93.860000000000042</v>
      </c>
      <c r="I26" s="461">
        <v>118.61426399999993</v>
      </c>
      <c r="J26" s="461">
        <v>135.55722399999999</v>
      </c>
      <c r="K26" s="461">
        <f t="shared" si="2"/>
        <v>254.17148799999993</v>
      </c>
      <c r="L26" s="461">
        <v>210.09928068000002</v>
      </c>
      <c r="M26" s="461">
        <v>140.06618711999997</v>
      </c>
      <c r="N26" s="461">
        <f t="shared" si="3"/>
        <v>350.16546779999999</v>
      </c>
      <c r="O26" s="461">
        <f t="shared" si="4"/>
        <v>-1.1250166800000443</v>
      </c>
      <c r="P26" s="461">
        <f t="shared" si="5"/>
        <v>-1.0089631199999758</v>
      </c>
      <c r="Q26" s="461">
        <f t="shared" si="6"/>
        <v>-2.1339798000000201</v>
      </c>
    </row>
    <row r="27" spans="1:17" s="309" customFormat="1">
      <c r="A27" s="289">
        <v>16</v>
      </c>
      <c r="B27" s="16" t="s">
        <v>884</v>
      </c>
      <c r="C27" s="461">
        <v>194.87436</v>
      </c>
      <c r="D27" s="461">
        <v>129.67475999999999</v>
      </c>
      <c r="E27" s="461">
        <f t="shared" si="0"/>
        <v>324.54912000000002</v>
      </c>
      <c r="F27" s="461">
        <v>55.27000000000001</v>
      </c>
      <c r="G27" s="461">
        <v>3.6400000000000006</v>
      </c>
      <c r="H27" s="461">
        <f t="shared" si="1"/>
        <v>58.910000000000011</v>
      </c>
      <c r="I27" s="461">
        <v>139.60435999999999</v>
      </c>
      <c r="J27" s="461">
        <v>126.03475999999999</v>
      </c>
      <c r="K27" s="461">
        <f t="shared" si="2"/>
        <v>265.63911999999999</v>
      </c>
      <c r="L27" s="461">
        <v>194.73735552000002</v>
      </c>
      <c r="M27" s="461">
        <v>129.82490368000001</v>
      </c>
      <c r="N27" s="461">
        <f t="shared" si="3"/>
        <v>324.56225920000003</v>
      </c>
      <c r="O27" s="461">
        <f t="shared" si="4"/>
        <v>0.13700447999997323</v>
      </c>
      <c r="P27" s="461">
        <f t="shared" si="5"/>
        <v>-0.15014368000001355</v>
      </c>
      <c r="Q27" s="461">
        <f t="shared" si="6"/>
        <v>-1.3139200000040319E-2</v>
      </c>
    </row>
    <row r="28" spans="1:17" s="309" customFormat="1">
      <c r="A28" s="289">
        <v>17</v>
      </c>
      <c r="B28" s="16" t="s">
        <v>885</v>
      </c>
      <c r="C28" s="461">
        <v>121.5342</v>
      </c>
      <c r="D28" s="461">
        <v>80.872200000000007</v>
      </c>
      <c r="E28" s="461">
        <f t="shared" si="0"/>
        <v>202.40640000000002</v>
      </c>
      <c r="F28" s="461">
        <v>51.230000000000004</v>
      </c>
      <c r="G28" s="461">
        <v>4.1799999999999926</v>
      </c>
      <c r="H28" s="461">
        <f t="shared" si="1"/>
        <v>55.41</v>
      </c>
      <c r="I28" s="461">
        <v>70.304199999999994</v>
      </c>
      <c r="J28" s="461">
        <v>76.692200000000014</v>
      </c>
      <c r="K28" s="461">
        <f t="shared" si="2"/>
        <v>146.99639999999999</v>
      </c>
      <c r="L28" s="461">
        <v>120.90074286000001</v>
      </c>
      <c r="M28" s="461">
        <v>80.600495240000015</v>
      </c>
      <c r="N28" s="461">
        <f t="shared" si="3"/>
        <v>201.50123810000002</v>
      </c>
      <c r="O28" s="461">
        <f t="shared" si="4"/>
        <v>0.6334571399999902</v>
      </c>
      <c r="P28" s="461">
        <f t="shared" si="5"/>
        <v>0.27170475999999155</v>
      </c>
      <c r="Q28" s="461">
        <f t="shared" si="6"/>
        <v>0.90516189999998176</v>
      </c>
    </row>
    <row r="29" spans="1:17" s="309" customFormat="1">
      <c r="A29" s="289">
        <v>18</v>
      </c>
      <c r="B29" s="16" t="s">
        <v>888</v>
      </c>
      <c r="C29" s="461">
        <v>347.47483200000005</v>
      </c>
      <c r="D29" s="461">
        <v>231.219312</v>
      </c>
      <c r="E29" s="461">
        <f t="shared" si="0"/>
        <v>578.69414400000005</v>
      </c>
      <c r="F29" s="461">
        <v>61.340000000000032</v>
      </c>
      <c r="G29" s="461">
        <v>11.259999999999991</v>
      </c>
      <c r="H29" s="461">
        <f t="shared" si="1"/>
        <v>72.600000000000023</v>
      </c>
      <c r="I29" s="461">
        <v>286.13483200000002</v>
      </c>
      <c r="J29" s="461">
        <v>219.95931200000001</v>
      </c>
      <c r="K29" s="461">
        <f t="shared" si="2"/>
        <v>506.09414400000003</v>
      </c>
      <c r="L29" s="461">
        <v>348.1045969458001</v>
      </c>
      <c r="M29" s="461">
        <v>232.06973129720001</v>
      </c>
      <c r="N29" s="461">
        <f t="shared" si="3"/>
        <v>580.1743282430001</v>
      </c>
      <c r="O29" s="461">
        <f t="shared" si="4"/>
        <v>-0.62976494580004783</v>
      </c>
      <c r="P29" s="461">
        <f t="shared" si="5"/>
        <v>-0.85041929720000553</v>
      </c>
      <c r="Q29" s="461">
        <f t="shared" si="6"/>
        <v>-1.4801842430000534</v>
      </c>
    </row>
    <row r="30" spans="1:17" s="309" customFormat="1">
      <c r="A30" s="289">
        <v>19</v>
      </c>
      <c r="B30" s="16" t="s">
        <v>886</v>
      </c>
      <c r="C30" s="461">
        <v>136.82200799999998</v>
      </c>
      <c r="D30" s="461">
        <v>91.045128000000005</v>
      </c>
      <c r="E30" s="461">
        <f t="shared" si="0"/>
        <v>227.86713599999999</v>
      </c>
      <c r="F30" s="461">
        <v>68.77000000000001</v>
      </c>
      <c r="G30" s="461">
        <v>2.4900000000000091</v>
      </c>
      <c r="H30" s="461">
        <f t="shared" si="1"/>
        <v>71.260000000000019</v>
      </c>
      <c r="I30" s="461">
        <v>68.052007999999972</v>
      </c>
      <c r="J30" s="461">
        <v>88.555127999999996</v>
      </c>
      <c r="K30" s="461">
        <f t="shared" si="2"/>
        <v>156.60713599999997</v>
      </c>
      <c r="L30" s="461">
        <v>135.03554904000001</v>
      </c>
      <c r="M30" s="461">
        <v>90.023699359999995</v>
      </c>
      <c r="N30" s="461">
        <f t="shared" si="3"/>
        <v>225.0592484</v>
      </c>
      <c r="O30" s="461">
        <f t="shared" si="4"/>
        <v>1.7864589599999761</v>
      </c>
      <c r="P30" s="461">
        <f t="shared" si="5"/>
        <v>1.0214286400000105</v>
      </c>
      <c r="Q30" s="461">
        <f t="shared" si="6"/>
        <v>2.8078875999999866</v>
      </c>
    </row>
    <row r="31" spans="1:17" s="309" customFormat="1">
      <c r="A31" s="289">
        <v>20</v>
      </c>
      <c r="B31" s="16" t="s">
        <v>887</v>
      </c>
      <c r="C31" s="461">
        <v>297.29880000000003</v>
      </c>
      <c r="D31" s="461">
        <v>197.83080000000001</v>
      </c>
      <c r="E31" s="461">
        <f t="shared" si="0"/>
        <v>495.12960000000004</v>
      </c>
      <c r="F31" s="461">
        <v>24.71999999999997</v>
      </c>
      <c r="G31" s="461">
        <v>7.0699999999999932</v>
      </c>
      <c r="H31" s="461">
        <f t="shared" si="1"/>
        <v>31.789999999999964</v>
      </c>
      <c r="I31" s="461">
        <v>272.57880000000006</v>
      </c>
      <c r="J31" s="461">
        <v>190.76080000000002</v>
      </c>
      <c r="K31" s="461">
        <f t="shared" si="2"/>
        <v>463.33960000000008</v>
      </c>
      <c r="L31" s="461">
        <v>298.17592991999999</v>
      </c>
      <c r="M31" s="461">
        <v>198.78395327999999</v>
      </c>
      <c r="N31" s="461">
        <f t="shared" si="3"/>
        <v>496.95988319999998</v>
      </c>
      <c r="O31" s="461">
        <f t="shared" si="4"/>
        <v>-0.87712991999995893</v>
      </c>
      <c r="P31" s="461">
        <f t="shared" si="5"/>
        <v>-0.9531532799999809</v>
      </c>
      <c r="Q31" s="461">
        <f t="shared" si="6"/>
        <v>-1.8302831999999398</v>
      </c>
    </row>
    <row r="32" spans="1:17">
      <c r="A32" s="289">
        <v>21</v>
      </c>
      <c r="B32" s="16" t="s">
        <v>889</v>
      </c>
      <c r="C32" s="461">
        <v>203.84819999999999</v>
      </c>
      <c r="D32" s="461">
        <v>135.64619999999999</v>
      </c>
      <c r="E32" s="461">
        <f t="shared" si="0"/>
        <v>339.49439999999998</v>
      </c>
      <c r="F32" s="461">
        <v>67.139999999999986</v>
      </c>
      <c r="G32" s="461">
        <v>8.3199999999999932</v>
      </c>
      <c r="H32" s="461">
        <f t="shared" si="1"/>
        <v>75.45999999999998</v>
      </c>
      <c r="I32" s="461">
        <v>136.70820000000001</v>
      </c>
      <c r="J32" s="461">
        <v>127.3262</v>
      </c>
      <c r="K32" s="461">
        <f t="shared" si="2"/>
        <v>264.03440000000001</v>
      </c>
      <c r="L32" s="461">
        <v>205.8433248</v>
      </c>
      <c r="M32" s="461">
        <v>137.22888319999998</v>
      </c>
      <c r="N32" s="461">
        <f t="shared" si="3"/>
        <v>343.07220799999999</v>
      </c>
      <c r="O32" s="461">
        <f t="shared" si="4"/>
        <v>-1.9951248000000135</v>
      </c>
      <c r="P32" s="461">
        <f t="shared" si="5"/>
        <v>-1.5826831999999911</v>
      </c>
      <c r="Q32" s="461">
        <f t="shared" si="6"/>
        <v>-3.5778080000000045</v>
      </c>
    </row>
    <row r="33" spans="1:17">
      <c r="A33" s="289">
        <v>22</v>
      </c>
      <c r="B33" s="16" t="s">
        <v>890</v>
      </c>
      <c r="C33" s="461">
        <v>257.43945599999995</v>
      </c>
      <c r="D33" s="461">
        <v>171.30729600000001</v>
      </c>
      <c r="E33" s="461">
        <f t="shared" si="0"/>
        <v>428.74675199999996</v>
      </c>
      <c r="F33" s="461">
        <v>13.800000000000011</v>
      </c>
      <c r="G33" s="461">
        <v>4.9500000000000171</v>
      </c>
      <c r="H33" s="461">
        <f t="shared" si="1"/>
        <v>18.750000000000028</v>
      </c>
      <c r="I33" s="461">
        <v>243.63945599999994</v>
      </c>
      <c r="J33" s="461">
        <v>166.35729599999999</v>
      </c>
      <c r="K33" s="461">
        <f t="shared" si="2"/>
        <v>409.9967519999999</v>
      </c>
      <c r="L33" s="461">
        <v>257.28532872000005</v>
      </c>
      <c r="M33" s="461">
        <v>171.52355247999998</v>
      </c>
      <c r="N33" s="461">
        <f t="shared" si="3"/>
        <v>428.80888120000003</v>
      </c>
      <c r="O33" s="461">
        <f t="shared" si="4"/>
        <v>0.15412727999989784</v>
      </c>
      <c r="P33" s="461">
        <f t="shared" si="5"/>
        <v>-0.21625647999997</v>
      </c>
      <c r="Q33" s="461">
        <f t="shared" si="6"/>
        <v>-6.212920000007216E-2</v>
      </c>
    </row>
    <row r="34" spans="1:17">
      <c r="B34" s="2" t="s">
        <v>15</v>
      </c>
      <c r="C34" s="462">
        <f t="shared" ref="C34:D34" si="7">SUM(C12:C33)</f>
        <v>5280.3365759999997</v>
      </c>
      <c r="D34" s="462">
        <f t="shared" si="7"/>
        <v>3513.6812160000004</v>
      </c>
      <c r="E34" s="462">
        <f>SUM(E12:E33)</f>
        <v>8794.0177919999987</v>
      </c>
      <c r="F34" s="462">
        <f t="shared" ref="F34" si="8">SUM(F12:F33)</f>
        <v>1239.8300000000002</v>
      </c>
      <c r="G34" s="462">
        <f t="shared" ref="G34" si="9">SUM(G12:G33)</f>
        <v>164.94</v>
      </c>
      <c r="H34" s="462">
        <f>SUM(H12:H33)</f>
        <v>1404.7700000000002</v>
      </c>
      <c r="I34" s="462">
        <f t="shared" ref="I34" si="10">SUM(I12:I33)</f>
        <v>4040.5065760000007</v>
      </c>
      <c r="J34" s="462">
        <f t="shared" ref="J34" si="11">SUM(J12:J33)</f>
        <v>3348.7412159999999</v>
      </c>
      <c r="K34" s="462">
        <f>SUM(K12:K33)</f>
        <v>7389.2477919999992</v>
      </c>
      <c r="L34" s="462">
        <f t="shared" ref="L34" si="12">SUM(L12:L33)</f>
        <v>5288.2310805978013</v>
      </c>
      <c r="M34" s="462">
        <f t="shared" ref="M34" si="13">SUM(M12:M33)</f>
        <v>3525.4873870651995</v>
      </c>
      <c r="N34" s="462">
        <f>SUM(N12:N33)</f>
        <v>8813.7184676630004</v>
      </c>
      <c r="O34" s="461">
        <f t="shared" si="4"/>
        <v>-7.8945045978007329</v>
      </c>
      <c r="P34" s="461">
        <f t="shared" si="5"/>
        <v>-11.806171065199578</v>
      </c>
      <c r="Q34" s="461">
        <f t="shared" si="6"/>
        <v>-19.700675663000311</v>
      </c>
    </row>
    <row r="35" spans="1:17">
      <c r="A35" s="9"/>
      <c r="B35" s="22"/>
      <c r="C35" s="22"/>
      <c r="D35" s="2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4.25" customHeight="1">
      <c r="A36" s="912" t="s">
        <v>641</v>
      </c>
      <c r="B36" s="912"/>
      <c r="C36" s="912"/>
      <c r="D36" s="912"/>
      <c r="E36" s="912"/>
      <c r="F36" s="912"/>
      <c r="G36" s="912"/>
      <c r="H36" s="912"/>
      <c r="I36" s="912"/>
      <c r="J36" s="912"/>
      <c r="K36" s="912"/>
      <c r="L36" s="912"/>
      <c r="M36" s="912"/>
      <c r="N36" s="912"/>
      <c r="O36" s="912"/>
      <c r="P36" s="912"/>
      <c r="Q36" s="912"/>
    </row>
    <row r="37" spans="1:17" ht="15.75" customHeight="1">
      <c r="A37" s="2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.75" customHeight="1">
      <c r="A38" s="11" t="s">
        <v>1022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P38" s="921"/>
      <c r="Q38" s="921"/>
    </row>
    <row r="39" spans="1:17" ht="12.7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t="21.7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841" t="s">
        <v>848</v>
      </c>
      <c r="N40" s="841"/>
      <c r="O40" s="841"/>
      <c r="P40" s="841"/>
      <c r="Q40" s="841"/>
    </row>
    <row r="41" spans="1:17" ht="19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841" t="s">
        <v>849</v>
      </c>
      <c r="N41" s="841"/>
      <c r="O41" s="841"/>
      <c r="P41" s="841"/>
      <c r="Q41" s="841"/>
    </row>
  </sheetData>
  <mergeCells count="17">
    <mergeCell ref="C9:E9"/>
    <mergeCell ref="F9:H9"/>
    <mergeCell ref="A36:Q36"/>
    <mergeCell ref="M40:Q40"/>
    <mergeCell ref="M41:Q41"/>
    <mergeCell ref="A9:A10"/>
    <mergeCell ref="B9:B10"/>
    <mergeCell ref="I9:K9"/>
    <mergeCell ref="O9:Q9"/>
    <mergeCell ref="L9:N9"/>
    <mergeCell ref="P38:Q38"/>
    <mergeCell ref="P2:Q2"/>
    <mergeCell ref="A3:Q3"/>
    <mergeCell ref="A4:Q4"/>
    <mergeCell ref="N8:Q8"/>
    <mergeCell ref="A5:Q5"/>
    <mergeCell ref="A7:C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2"/>
  <sheetViews>
    <sheetView view="pageBreakPreview" topLeftCell="A7" zoomScale="90" zoomScaleSheetLayoutView="90" workbookViewId="0">
      <selection activeCell="O9" sqref="O9"/>
    </sheetView>
  </sheetViews>
  <sheetFormatPr defaultRowHeight="12.75"/>
  <cols>
    <col min="1" max="1" width="7.42578125" style="13" customWidth="1"/>
    <col min="2" max="2" width="17.140625" style="13" customWidth="1"/>
    <col min="3" max="3" width="8.7109375" style="13" customWidth="1"/>
    <col min="4" max="4" width="8.140625" style="13" customWidth="1"/>
    <col min="5" max="5" width="10" style="13" customWidth="1"/>
    <col min="6" max="7" width="7.28515625" style="13" customWidth="1"/>
    <col min="8" max="8" width="8.140625" style="13" customWidth="1"/>
    <col min="9" max="9" width="9.28515625" style="13" customWidth="1"/>
    <col min="10" max="10" width="10" style="13" customWidth="1"/>
    <col min="11" max="11" width="8.42578125" style="13" customWidth="1"/>
    <col min="12" max="12" width="8.7109375" style="13" customWidth="1"/>
    <col min="13" max="13" width="7.85546875" style="13" customWidth="1"/>
    <col min="14" max="14" width="8.28515625" style="13" bestFit="1" customWidth="1"/>
    <col min="15" max="15" width="13.7109375" style="13" customWidth="1"/>
    <col min="16" max="16" width="11.85546875" style="13" customWidth="1"/>
    <col min="17" max="17" width="9.7109375" style="13" customWidth="1"/>
    <col min="18" max="16384" width="9.140625" style="13"/>
  </cols>
  <sheetData>
    <row r="1" spans="1:21" s="309" customFormat="1"/>
    <row r="2" spans="1:21" customFormat="1" ht="15">
      <c r="H2" s="27"/>
      <c r="I2" s="27"/>
      <c r="J2" s="27"/>
      <c r="K2" s="27"/>
      <c r="L2" s="27"/>
      <c r="M2" s="27"/>
      <c r="N2" s="27"/>
      <c r="O2" s="27"/>
      <c r="P2" s="922" t="s">
        <v>85</v>
      </c>
      <c r="Q2" s="922"/>
      <c r="R2" s="862"/>
      <c r="S2" s="13"/>
      <c r="T2" s="34"/>
      <c r="U2" s="34"/>
    </row>
    <row r="3" spans="1:21" customFormat="1" ht="15">
      <c r="A3" s="860" t="s">
        <v>0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2"/>
      <c r="S3" s="36"/>
      <c r="T3" s="36"/>
      <c r="U3" s="36"/>
    </row>
    <row r="4" spans="1:21" customFormat="1" ht="20.25">
      <c r="A4" s="748" t="s">
        <v>717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862"/>
      <c r="S4" s="35"/>
      <c r="T4" s="35"/>
      <c r="U4" s="35"/>
    </row>
    <row r="5" spans="1:21" ht="18.600000000000001" customHeight="1">
      <c r="B5" s="95"/>
      <c r="C5" s="95"/>
      <c r="D5" s="923" t="s">
        <v>787</v>
      </c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R5" s="862"/>
    </row>
    <row r="6" spans="1:21" ht="15.75">
      <c r="A6" s="840" t="s">
        <v>850</v>
      </c>
      <c r="B6" s="840"/>
      <c r="C6" s="840"/>
      <c r="Q6" s="24" t="s">
        <v>18</v>
      </c>
      <c r="R6" s="862"/>
    </row>
    <row r="7" spans="1:21" ht="15.75">
      <c r="A7" s="11"/>
      <c r="N7" s="880" t="s">
        <v>1015</v>
      </c>
      <c r="O7" s="880"/>
      <c r="P7" s="880"/>
      <c r="Q7" s="880"/>
      <c r="R7" s="862"/>
      <c r="S7" s="18"/>
    </row>
    <row r="8" spans="1:21" ht="37.15" customHeight="1">
      <c r="A8" s="913" t="s">
        <v>2</v>
      </c>
      <c r="B8" s="913" t="s">
        <v>3</v>
      </c>
      <c r="C8" s="865" t="s">
        <v>810</v>
      </c>
      <c r="D8" s="865"/>
      <c r="E8" s="865"/>
      <c r="F8" s="865" t="s">
        <v>799</v>
      </c>
      <c r="G8" s="865"/>
      <c r="H8" s="865"/>
      <c r="I8" s="915" t="s">
        <v>347</v>
      </c>
      <c r="J8" s="916"/>
      <c r="K8" s="917"/>
      <c r="L8" s="915" t="s">
        <v>86</v>
      </c>
      <c r="M8" s="916"/>
      <c r="N8" s="917"/>
      <c r="O8" s="918" t="s">
        <v>1032</v>
      </c>
      <c r="P8" s="919"/>
      <c r="Q8" s="920"/>
      <c r="R8" s="862"/>
    </row>
    <row r="9" spans="1:21" ht="39.75" customHeight="1">
      <c r="A9" s="914"/>
      <c r="B9" s="914"/>
      <c r="C9" s="4" t="s">
        <v>105</v>
      </c>
      <c r="D9" s="4" t="s">
        <v>638</v>
      </c>
      <c r="E9" s="30" t="s">
        <v>15</v>
      </c>
      <c r="F9" s="4" t="s">
        <v>105</v>
      </c>
      <c r="G9" s="4" t="s">
        <v>639</v>
      </c>
      <c r="H9" s="30" t="s">
        <v>15</v>
      </c>
      <c r="I9" s="4" t="s">
        <v>105</v>
      </c>
      <c r="J9" s="4" t="s">
        <v>639</v>
      </c>
      <c r="K9" s="30" t="s">
        <v>15</v>
      </c>
      <c r="L9" s="4" t="s">
        <v>105</v>
      </c>
      <c r="M9" s="4" t="s">
        <v>639</v>
      </c>
      <c r="N9" s="30" t="s">
        <v>15</v>
      </c>
      <c r="O9" s="4" t="s">
        <v>220</v>
      </c>
      <c r="P9" s="4" t="s">
        <v>640</v>
      </c>
      <c r="Q9" s="4" t="s">
        <v>106</v>
      </c>
    </row>
    <row r="10" spans="1:21" s="57" customForma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</row>
    <row r="11" spans="1:21" s="309" customFormat="1">
      <c r="A11" s="289">
        <v>1</v>
      </c>
      <c r="B11" s="16" t="s">
        <v>869</v>
      </c>
      <c r="C11" s="461">
        <v>491.44882800000005</v>
      </c>
      <c r="D11" s="461">
        <v>326.819568</v>
      </c>
      <c r="E11" s="461">
        <f>C11+D11</f>
        <v>818.26839600000005</v>
      </c>
      <c r="F11" s="461">
        <f>18.67-10</f>
        <v>8.6700000000000017</v>
      </c>
      <c r="G11" s="461">
        <f>6.01000000000005-4-1.8</f>
        <v>0.21000000000005037</v>
      </c>
      <c r="H11" s="461">
        <f>F11+G11</f>
        <v>8.8800000000000523</v>
      </c>
      <c r="I11" s="461">
        <v>472.77882800000003</v>
      </c>
      <c r="J11" s="461">
        <v>320.80956799999996</v>
      </c>
      <c r="K11" s="461">
        <f>I11+J11</f>
        <v>793.58839599999999</v>
      </c>
      <c r="L11" s="461">
        <v>476.01298655999994</v>
      </c>
      <c r="M11" s="461">
        <v>317.34199103999993</v>
      </c>
      <c r="N11" s="461">
        <f>L11+M11</f>
        <v>793.35497759999987</v>
      </c>
      <c r="O11" s="461">
        <f>F11+I11-L11</f>
        <v>5.4358414400001038</v>
      </c>
      <c r="P11" s="461">
        <f>G11+J11-M11</f>
        <v>3.6775769600000672</v>
      </c>
      <c r="Q11" s="461">
        <f>O11+P11</f>
        <v>9.113418400000171</v>
      </c>
    </row>
    <row r="12" spans="1:21" s="309" customFormat="1">
      <c r="A12" s="289">
        <v>2</v>
      </c>
      <c r="B12" s="16" t="s">
        <v>870</v>
      </c>
      <c r="C12" s="461">
        <v>114.32304000000001</v>
      </c>
      <c r="D12" s="461">
        <v>76.026240000000001</v>
      </c>
      <c r="E12" s="461">
        <f t="shared" ref="E12:E32" si="0">C12+D12</f>
        <v>190.34928000000002</v>
      </c>
      <c r="F12" s="461">
        <v>26.200000000000017</v>
      </c>
      <c r="G12" s="461">
        <v>6.9</v>
      </c>
      <c r="H12" s="461">
        <f t="shared" ref="H12:H32" si="1">F12+G12</f>
        <v>33.100000000000016</v>
      </c>
      <c r="I12" s="461">
        <v>88.123039999999989</v>
      </c>
      <c r="J12" s="461">
        <v>68.946239999999989</v>
      </c>
      <c r="K12" s="461">
        <f t="shared" ref="K12:K32" si="2">I12+J12</f>
        <v>157.06927999999999</v>
      </c>
      <c r="L12" s="461">
        <v>113.28601026</v>
      </c>
      <c r="M12" s="461">
        <v>75.524006840000013</v>
      </c>
      <c r="N12" s="461">
        <f t="shared" ref="N12:N32" si="3">L12+M12</f>
        <v>188.81001710000001</v>
      </c>
      <c r="O12" s="461">
        <f t="shared" ref="O12:P32" si="4">F12+I12-L12</f>
        <v>1.0370297400000084</v>
      </c>
      <c r="P12" s="461">
        <f t="shared" si="4"/>
        <v>0.32223315999998192</v>
      </c>
      <c r="Q12" s="461">
        <f t="shared" ref="Q12:Q32" si="5">O12+P12</f>
        <v>1.3592628999999903</v>
      </c>
    </row>
    <row r="13" spans="1:21" s="309" customFormat="1">
      <c r="A13" s="289">
        <v>3</v>
      </c>
      <c r="B13" s="16" t="s">
        <v>871</v>
      </c>
      <c r="C13" s="461">
        <v>274.63643999999999</v>
      </c>
      <c r="D13" s="461">
        <v>182.63664</v>
      </c>
      <c r="E13" s="461">
        <f t="shared" si="0"/>
        <v>457.27307999999999</v>
      </c>
      <c r="F13" s="461">
        <f>36.31+4</f>
        <v>40.31</v>
      </c>
      <c r="G13" s="461">
        <f>9.48999999999998+1</f>
        <v>10.489999999999981</v>
      </c>
      <c r="H13" s="461">
        <f t="shared" si="1"/>
        <v>50.799999999999983</v>
      </c>
      <c r="I13" s="461">
        <v>238.32643999999996</v>
      </c>
      <c r="J13" s="461">
        <v>173.14664000000002</v>
      </c>
      <c r="K13" s="461">
        <f t="shared" si="2"/>
        <v>411.47307999999998</v>
      </c>
      <c r="L13" s="461">
        <v>274.88374254000001</v>
      </c>
      <c r="M13" s="461">
        <v>183.25582836000001</v>
      </c>
      <c r="N13" s="461">
        <f t="shared" si="3"/>
        <v>458.13957090000002</v>
      </c>
      <c r="O13" s="461">
        <f t="shared" si="4"/>
        <v>3.7526974599999789</v>
      </c>
      <c r="P13" s="461">
        <f t="shared" si="4"/>
        <v>0.38081163999999035</v>
      </c>
      <c r="Q13" s="461">
        <f t="shared" si="5"/>
        <v>4.1335090999999693</v>
      </c>
    </row>
    <row r="14" spans="1:21" s="309" customFormat="1">
      <c r="A14" s="289">
        <v>4</v>
      </c>
      <c r="B14" s="16" t="s">
        <v>872</v>
      </c>
      <c r="C14" s="461">
        <v>137.187648</v>
      </c>
      <c r="D14" s="461">
        <v>91.231488000000013</v>
      </c>
      <c r="E14" s="461">
        <f t="shared" si="0"/>
        <v>228.41913600000001</v>
      </c>
      <c r="F14" s="461">
        <f>16.44+2</f>
        <v>18.440000000000001</v>
      </c>
      <c r="G14" s="461">
        <f>7.52+1</f>
        <v>8.52</v>
      </c>
      <c r="H14" s="461">
        <f t="shared" si="1"/>
        <v>26.96</v>
      </c>
      <c r="I14" s="461">
        <v>120.747648</v>
      </c>
      <c r="J14" s="461">
        <v>83.711488000000017</v>
      </c>
      <c r="K14" s="461">
        <f t="shared" si="2"/>
        <v>204.459136</v>
      </c>
      <c r="L14" s="461">
        <v>137.48105171999998</v>
      </c>
      <c r="M14" s="461">
        <v>91.654034479999979</v>
      </c>
      <c r="N14" s="461">
        <f t="shared" si="3"/>
        <v>229.13508619999996</v>
      </c>
      <c r="O14" s="461">
        <f t="shared" si="4"/>
        <v>1.7065962800000136</v>
      </c>
      <c r="P14" s="461">
        <f t="shared" si="4"/>
        <v>0.57745352000003436</v>
      </c>
      <c r="Q14" s="461">
        <f t="shared" si="5"/>
        <v>2.284049800000048</v>
      </c>
    </row>
    <row r="15" spans="1:21" s="309" customFormat="1">
      <c r="A15" s="289">
        <v>5</v>
      </c>
      <c r="B15" s="16" t="s">
        <v>873</v>
      </c>
      <c r="C15" s="461">
        <v>112.46601600000001</v>
      </c>
      <c r="D15" s="461">
        <v>74.791296000000003</v>
      </c>
      <c r="E15" s="461">
        <f t="shared" si="0"/>
        <v>187.25731200000001</v>
      </c>
      <c r="F15" s="461">
        <v>17.220000000000013</v>
      </c>
      <c r="G15" s="461">
        <v>9.0300000000000011</v>
      </c>
      <c r="H15" s="461">
        <f t="shared" si="1"/>
        <v>26.250000000000014</v>
      </c>
      <c r="I15" s="461">
        <v>95.246015999999997</v>
      </c>
      <c r="J15" s="461">
        <v>65.761296000000002</v>
      </c>
      <c r="K15" s="461">
        <f t="shared" si="2"/>
        <v>161.00731200000001</v>
      </c>
      <c r="L15" s="461">
        <v>111.28703202000001</v>
      </c>
      <c r="M15" s="461">
        <v>74.191354680000003</v>
      </c>
      <c r="N15" s="461">
        <f t="shared" si="3"/>
        <v>185.47838670000002</v>
      </c>
      <c r="O15" s="461">
        <f t="shared" si="4"/>
        <v>1.1789839799999982</v>
      </c>
      <c r="P15" s="461">
        <f t="shared" si="4"/>
        <v>0.59994131999999922</v>
      </c>
      <c r="Q15" s="461">
        <f t="shared" si="5"/>
        <v>1.7789252999999974</v>
      </c>
    </row>
    <row r="16" spans="1:21" s="309" customFormat="1">
      <c r="A16" s="289">
        <v>6</v>
      </c>
      <c r="B16" s="16" t="s">
        <v>874</v>
      </c>
      <c r="C16" s="461">
        <v>286.82315999999997</v>
      </c>
      <c r="D16" s="461">
        <v>190.74096</v>
      </c>
      <c r="E16" s="461">
        <f t="shared" si="0"/>
        <v>477.56412</v>
      </c>
      <c r="F16" s="461">
        <v>43.920000000000016</v>
      </c>
      <c r="G16" s="461">
        <v>6.4499999999999886</v>
      </c>
      <c r="H16" s="461">
        <f t="shared" si="1"/>
        <v>50.370000000000005</v>
      </c>
      <c r="I16" s="461">
        <v>242.90315999999996</v>
      </c>
      <c r="J16" s="461">
        <v>184.29096000000001</v>
      </c>
      <c r="K16" s="461">
        <f t="shared" si="2"/>
        <v>427.19412</v>
      </c>
      <c r="L16" s="461">
        <v>285.73446164400002</v>
      </c>
      <c r="M16" s="461">
        <v>190.48964109599996</v>
      </c>
      <c r="N16" s="461">
        <f t="shared" si="3"/>
        <v>476.22410273999998</v>
      </c>
      <c r="O16" s="461">
        <f t="shared" si="4"/>
        <v>1.0886983559999521</v>
      </c>
      <c r="P16" s="461">
        <f t="shared" si="4"/>
        <v>0.25131890400004409</v>
      </c>
      <c r="Q16" s="461">
        <f t="shared" si="5"/>
        <v>1.3400172599999962</v>
      </c>
    </row>
    <row r="17" spans="1:17" s="309" customFormat="1">
      <c r="A17" s="289">
        <v>7</v>
      </c>
      <c r="B17" s="16" t="s">
        <v>875</v>
      </c>
      <c r="C17" s="461">
        <v>211.92319200000003</v>
      </c>
      <c r="D17" s="461">
        <v>140.93155200000001</v>
      </c>
      <c r="E17" s="461">
        <f t="shared" si="0"/>
        <v>352.85474400000004</v>
      </c>
      <c r="F17" s="461">
        <v>24.200000000000017</v>
      </c>
      <c r="G17" s="461">
        <v>12</v>
      </c>
      <c r="H17" s="461">
        <f t="shared" si="1"/>
        <v>36.200000000000017</v>
      </c>
      <c r="I17" s="461">
        <v>187.72319200000001</v>
      </c>
      <c r="J17" s="461">
        <v>129.62155199999998</v>
      </c>
      <c r="K17" s="461">
        <f t="shared" si="2"/>
        <v>317.34474399999999</v>
      </c>
      <c r="L17" s="461">
        <v>211.68234029999999</v>
      </c>
      <c r="M17" s="461">
        <v>141.1215602</v>
      </c>
      <c r="N17" s="461">
        <f t="shared" si="3"/>
        <v>352.8039005</v>
      </c>
      <c r="O17" s="461">
        <f t="shared" si="4"/>
        <v>0.24085170000003586</v>
      </c>
      <c r="P17" s="461">
        <f t="shared" si="4"/>
        <v>0.49999179999997523</v>
      </c>
      <c r="Q17" s="461">
        <f t="shared" si="5"/>
        <v>0.74084350000001109</v>
      </c>
    </row>
    <row r="18" spans="1:17" s="309" customFormat="1">
      <c r="A18" s="289">
        <v>8</v>
      </c>
      <c r="B18" s="16" t="s">
        <v>876</v>
      </c>
      <c r="C18" s="461">
        <v>304.51324800000003</v>
      </c>
      <c r="D18" s="461">
        <v>202.505088</v>
      </c>
      <c r="E18" s="461">
        <f t="shared" si="0"/>
        <v>507.01833600000003</v>
      </c>
      <c r="F18" s="461">
        <f>44.5000000000001+1</f>
        <v>45.500000000000099</v>
      </c>
      <c r="G18" s="461">
        <f>5.92000000000002+1</f>
        <v>6.9200000000000204</v>
      </c>
      <c r="H18" s="461">
        <f t="shared" si="1"/>
        <v>52.420000000000122</v>
      </c>
      <c r="I18" s="461">
        <v>260.01324799999998</v>
      </c>
      <c r="J18" s="461">
        <v>196.58508799999998</v>
      </c>
      <c r="K18" s="461">
        <f t="shared" si="2"/>
        <v>456.59833599999996</v>
      </c>
      <c r="L18" s="461">
        <v>304.58407116000001</v>
      </c>
      <c r="M18" s="461">
        <v>203.05604743999999</v>
      </c>
      <c r="N18" s="461">
        <f t="shared" si="3"/>
        <v>507.64011859999999</v>
      </c>
      <c r="O18" s="461">
        <f t="shared" si="4"/>
        <v>0.92917684000008194</v>
      </c>
      <c r="P18" s="461">
        <f t="shared" si="4"/>
        <v>0.44904056000001447</v>
      </c>
      <c r="Q18" s="461">
        <f t="shared" si="5"/>
        <v>1.3782174000000964</v>
      </c>
    </row>
    <row r="19" spans="1:17" s="309" customFormat="1">
      <c r="A19" s="289">
        <v>9</v>
      </c>
      <c r="B19" s="16" t="s">
        <v>877</v>
      </c>
      <c r="C19" s="461">
        <v>118.29823200000001</v>
      </c>
      <c r="D19" s="461">
        <v>78.669792000000001</v>
      </c>
      <c r="E19" s="461">
        <f t="shared" si="0"/>
        <v>196.96802400000001</v>
      </c>
      <c r="F19" s="461">
        <v>2.9899999999999949</v>
      </c>
      <c r="G19" s="461">
        <v>7.0499999999999972</v>
      </c>
      <c r="H19" s="461">
        <f t="shared" si="1"/>
        <v>10.039999999999992</v>
      </c>
      <c r="I19" s="461">
        <v>115.30823200000002</v>
      </c>
      <c r="J19" s="461">
        <v>71.619792000000004</v>
      </c>
      <c r="K19" s="461">
        <f t="shared" si="2"/>
        <v>186.92802400000002</v>
      </c>
      <c r="L19" s="461">
        <v>117.23258616</v>
      </c>
      <c r="M19" s="461">
        <v>78.155057439999993</v>
      </c>
      <c r="N19" s="461">
        <f t="shared" si="3"/>
        <v>195.38764359999999</v>
      </c>
      <c r="O19" s="461">
        <f t="shared" si="4"/>
        <v>1.0656458400000162</v>
      </c>
      <c r="P19" s="461">
        <f t="shared" si="4"/>
        <v>0.51473456000000795</v>
      </c>
      <c r="Q19" s="461">
        <f t="shared" si="5"/>
        <v>1.5803804000000241</v>
      </c>
    </row>
    <row r="20" spans="1:17" s="309" customFormat="1">
      <c r="A20" s="289">
        <v>10</v>
      </c>
      <c r="B20" s="16" t="s">
        <v>878</v>
      </c>
      <c r="C20" s="461">
        <v>295.35386400000004</v>
      </c>
      <c r="D20" s="461">
        <v>196.41398400000003</v>
      </c>
      <c r="E20" s="461">
        <f t="shared" si="0"/>
        <v>491.76784800000007</v>
      </c>
      <c r="F20" s="461">
        <v>56.79000000000002</v>
      </c>
      <c r="G20" s="461">
        <v>11.7</v>
      </c>
      <c r="H20" s="461">
        <f t="shared" si="1"/>
        <v>68.490000000000023</v>
      </c>
      <c r="I20" s="461">
        <v>238.56386400000002</v>
      </c>
      <c r="J20" s="461">
        <v>185.71398400000001</v>
      </c>
      <c r="K20" s="461">
        <f t="shared" si="2"/>
        <v>424.27784800000006</v>
      </c>
      <c r="L20" s="461">
        <v>295.29427373999994</v>
      </c>
      <c r="M20" s="461">
        <v>196.86284916</v>
      </c>
      <c r="N20" s="461">
        <f t="shared" si="3"/>
        <v>492.15712289999993</v>
      </c>
      <c r="O20" s="461">
        <f t="shared" si="4"/>
        <v>5.9590260000106809E-2</v>
      </c>
      <c r="P20" s="461">
        <f t="shared" si="4"/>
        <v>0.55113484000000312</v>
      </c>
      <c r="Q20" s="461">
        <f t="shared" si="5"/>
        <v>0.61072510000010993</v>
      </c>
    </row>
    <row r="21" spans="1:17" s="309" customFormat="1">
      <c r="A21" s="289">
        <v>11</v>
      </c>
      <c r="B21" s="16" t="s">
        <v>879</v>
      </c>
      <c r="C21" s="461">
        <v>385.51624800000002</v>
      </c>
      <c r="D21" s="461">
        <v>256.373088</v>
      </c>
      <c r="E21" s="461">
        <f t="shared" si="0"/>
        <v>641.88933599999996</v>
      </c>
      <c r="F21" s="461">
        <v>41.449999999999989</v>
      </c>
      <c r="G21" s="461">
        <f>5.67000000000002-0.51</f>
        <v>5.1600000000000206</v>
      </c>
      <c r="H21" s="461">
        <f t="shared" si="1"/>
        <v>46.610000000000007</v>
      </c>
      <c r="I21" s="461">
        <v>344.06624800000003</v>
      </c>
      <c r="J21" s="461">
        <v>250.70308799999998</v>
      </c>
      <c r="K21" s="461">
        <f t="shared" si="2"/>
        <v>594.76933600000007</v>
      </c>
      <c r="L21" s="461">
        <v>382.54062317895995</v>
      </c>
      <c r="M21" s="461">
        <v>255.02708211930661</v>
      </c>
      <c r="N21" s="461">
        <f t="shared" si="3"/>
        <v>637.56770529826656</v>
      </c>
      <c r="O21" s="461">
        <f t="shared" si="4"/>
        <v>2.9756248210400713</v>
      </c>
      <c r="P21" s="461">
        <f t="shared" si="4"/>
        <v>0.8360058806933921</v>
      </c>
      <c r="Q21" s="461">
        <f t="shared" si="5"/>
        <v>3.8116307017334634</v>
      </c>
    </row>
    <row r="22" spans="1:17" s="309" customFormat="1">
      <c r="A22" s="289">
        <v>12</v>
      </c>
      <c r="B22" s="16" t="s">
        <v>880</v>
      </c>
      <c r="C22" s="461">
        <v>147.09177600000001</v>
      </c>
      <c r="D22" s="461">
        <v>97.81785600000002</v>
      </c>
      <c r="E22" s="461">
        <f t="shared" si="0"/>
        <v>244.90963200000004</v>
      </c>
      <c r="F22" s="461">
        <v>10.469999999999999</v>
      </c>
      <c r="G22" s="461">
        <v>26.4</v>
      </c>
      <c r="H22" s="461">
        <f t="shared" si="1"/>
        <v>36.869999999999997</v>
      </c>
      <c r="I22" s="461">
        <v>136.62177600000001</v>
      </c>
      <c r="J22" s="461">
        <v>71.667856000000015</v>
      </c>
      <c r="K22" s="461">
        <f t="shared" si="2"/>
        <v>208.28963200000004</v>
      </c>
      <c r="L22" s="461">
        <v>147.00601326</v>
      </c>
      <c r="M22" s="461">
        <v>98.004008840000012</v>
      </c>
      <c r="N22" s="461">
        <f t="shared" si="3"/>
        <v>245.01002210000001</v>
      </c>
      <c r="O22" s="461">
        <f t="shared" si="4"/>
        <v>8.5762740000006943E-2</v>
      </c>
      <c r="P22" s="461">
        <f t="shared" si="4"/>
        <v>6.3847159999994574E-2</v>
      </c>
      <c r="Q22" s="461">
        <f t="shared" si="5"/>
        <v>0.14960990000000152</v>
      </c>
    </row>
    <row r="23" spans="1:17" s="309" customFormat="1">
      <c r="A23" s="289">
        <v>13</v>
      </c>
      <c r="B23" s="16" t="s">
        <v>881</v>
      </c>
      <c r="C23" s="461">
        <v>561.39673200000004</v>
      </c>
      <c r="D23" s="461">
        <v>373.33579200000003</v>
      </c>
      <c r="E23" s="461">
        <f t="shared" si="0"/>
        <v>934.73252400000001</v>
      </c>
      <c r="F23" s="461">
        <v>62</v>
      </c>
      <c r="G23" s="461">
        <v>10.550000000000011</v>
      </c>
      <c r="H23" s="461">
        <f t="shared" si="1"/>
        <v>72.550000000000011</v>
      </c>
      <c r="I23" s="461">
        <v>499.39673200000004</v>
      </c>
      <c r="J23" s="461">
        <v>362.78579200000001</v>
      </c>
      <c r="K23" s="461">
        <f t="shared" si="2"/>
        <v>862.18252400000006</v>
      </c>
      <c r="L23" s="461">
        <v>557.28429844540005</v>
      </c>
      <c r="M23" s="461">
        <v>371.52286563026666</v>
      </c>
      <c r="N23" s="461">
        <f t="shared" si="3"/>
        <v>928.80716407566672</v>
      </c>
      <c r="O23" s="461">
        <f t="shared" si="4"/>
        <v>4.1124335545999884</v>
      </c>
      <c r="P23" s="461">
        <f t="shared" si="4"/>
        <v>1.8129263697333613</v>
      </c>
      <c r="Q23" s="461">
        <f t="shared" si="5"/>
        <v>5.9253599243333497</v>
      </c>
    </row>
    <row r="24" spans="1:17" s="309" customFormat="1">
      <c r="A24" s="289">
        <v>14</v>
      </c>
      <c r="B24" s="16" t="s">
        <v>882</v>
      </c>
      <c r="C24" s="461">
        <v>192.36640800000001</v>
      </c>
      <c r="D24" s="461">
        <v>127.92604800000001</v>
      </c>
      <c r="E24" s="461">
        <f t="shared" si="0"/>
        <v>320.29245600000002</v>
      </c>
      <c r="F24" s="461">
        <v>38.95999999999998</v>
      </c>
      <c r="G24" s="461">
        <v>6.6</v>
      </c>
      <c r="H24" s="461">
        <f t="shared" si="1"/>
        <v>45.559999999999981</v>
      </c>
      <c r="I24" s="461">
        <v>153.40640800000003</v>
      </c>
      <c r="J24" s="461">
        <v>121.72604800000001</v>
      </c>
      <c r="K24" s="461">
        <f t="shared" si="2"/>
        <v>275.13245600000005</v>
      </c>
      <c r="L24" s="461">
        <v>192.28193808</v>
      </c>
      <c r="M24" s="461">
        <v>128.18795872000001</v>
      </c>
      <c r="N24" s="461">
        <f t="shared" si="3"/>
        <v>320.46989680000001</v>
      </c>
      <c r="O24" s="461">
        <f t="shared" si="4"/>
        <v>8.446992000000364E-2</v>
      </c>
      <c r="P24" s="461">
        <f t="shared" si="4"/>
        <v>0.13808928000000265</v>
      </c>
      <c r="Q24" s="461">
        <f t="shared" si="5"/>
        <v>0.22255920000000629</v>
      </c>
    </row>
    <row r="25" spans="1:17" s="309" customFormat="1">
      <c r="A25" s="289">
        <v>15</v>
      </c>
      <c r="B25" s="16" t="s">
        <v>883</v>
      </c>
      <c r="C25" s="461">
        <v>202.82184000000001</v>
      </c>
      <c r="D25" s="461">
        <v>134.87904</v>
      </c>
      <c r="E25" s="461">
        <f t="shared" si="0"/>
        <v>337.70087999999998</v>
      </c>
      <c r="F25" s="461">
        <f>33.4+2</f>
        <v>35.4</v>
      </c>
      <c r="G25" s="461">
        <v>6.5</v>
      </c>
      <c r="H25" s="461">
        <f t="shared" si="1"/>
        <v>41.9</v>
      </c>
      <c r="I25" s="461">
        <v>169.42184</v>
      </c>
      <c r="J25" s="461">
        <v>128.84904000000003</v>
      </c>
      <c r="K25" s="461">
        <f t="shared" si="2"/>
        <v>298.27088000000003</v>
      </c>
      <c r="L25" s="461">
        <v>202.99146084</v>
      </c>
      <c r="M25" s="461">
        <v>135.32764056000002</v>
      </c>
      <c r="N25" s="461">
        <f t="shared" si="3"/>
        <v>338.31910140000002</v>
      </c>
      <c r="O25" s="461">
        <f t="shared" si="4"/>
        <v>1.8303791600000068</v>
      </c>
      <c r="P25" s="461">
        <f t="shared" si="4"/>
        <v>2.1399440000010372E-2</v>
      </c>
      <c r="Q25" s="461">
        <f t="shared" si="5"/>
        <v>1.8517786000000171</v>
      </c>
    </row>
    <row r="26" spans="1:17" s="309" customFormat="1">
      <c r="A26" s="289">
        <v>16</v>
      </c>
      <c r="B26" s="16" t="s">
        <v>884</v>
      </c>
      <c r="C26" s="461">
        <v>214.73774400000002</v>
      </c>
      <c r="D26" s="461">
        <v>142.80326400000001</v>
      </c>
      <c r="E26" s="461">
        <f t="shared" si="0"/>
        <v>357.54100800000003</v>
      </c>
      <c r="F26" s="461">
        <f>46.36+1</f>
        <v>47.36</v>
      </c>
      <c r="G26" s="461">
        <v>13.1</v>
      </c>
      <c r="H26" s="461">
        <f t="shared" si="1"/>
        <v>60.46</v>
      </c>
      <c r="I26" s="461">
        <v>168.37774400000001</v>
      </c>
      <c r="J26" s="461">
        <v>130.34326399999998</v>
      </c>
      <c r="K26" s="461">
        <f t="shared" si="2"/>
        <v>298.72100799999998</v>
      </c>
      <c r="L26" s="461">
        <v>215.05395995999999</v>
      </c>
      <c r="M26" s="461">
        <v>143.36930663999999</v>
      </c>
      <c r="N26" s="461">
        <f t="shared" si="3"/>
        <v>358.42326659999998</v>
      </c>
      <c r="O26" s="461">
        <f t="shared" si="4"/>
        <v>0.68378404000003457</v>
      </c>
      <c r="P26" s="461">
        <f t="shared" si="4"/>
        <v>7.3957359999980099E-2</v>
      </c>
      <c r="Q26" s="461">
        <f t="shared" si="5"/>
        <v>0.75774140000001466</v>
      </c>
    </row>
    <row r="27" spans="1:17" s="309" customFormat="1">
      <c r="A27" s="289">
        <v>17</v>
      </c>
      <c r="B27" s="16" t="s">
        <v>885</v>
      </c>
      <c r="C27" s="461">
        <v>127.15778400000001</v>
      </c>
      <c r="D27" s="461">
        <v>84.561503999999999</v>
      </c>
      <c r="E27" s="461">
        <f t="shared" si="0"/>
        <v>211.71928800000001</v>
      </c>
      <c r="F27" s="461">
        <v>39.27000000000001</v>
      </c>
      <c r="G27" s="461">
        <v>8.7199999999999989</v>
      </c>
      <c r="H27" s="461">
        <f t="shared" si="1"/>
        <v>47.990000000000009</v>
      </c>
      <c r="I27" s="461">
        <v>87.887783999999996</v>
      </c>
      <c r="J27" s="461">
        <v>75.841504</v>
      </c>
      <c r="K27" s="461">
        <f t="shared" si="2"/>
        <v>163.729288</v>
      </c>
      <c r="L27" s="461">
        <v>126.617162432</v>
      </c>
      <c r="M27" s="461">
        <v>84.411441621333339</v>
      </c>
      <c r="N27" s="461">
        <f t="shared" si="3"/>
        <v>211.02860405333334</v>
      </c>
      <c r="O27" s="461">
        <f t="shared" si="4"/>
        <v>0.54062156800000594</v>
      </c>
      <c r="P27" s="461">
        <f t="shared" si="4"/>
        <v>0.15006237866666083</v>
      </c>
      <c r="Q27" s="461">
        <f t="shared" si="5"/>
        <v>0.69068394666666677</v>
      </c>
    </row>
    <row r="28" spans="1:17" s="309" customFormat="1">
      <c r="A28" s="289">
        <v>18</v>
      </c>
      <c r="B28" s="16" t="s">
        <v>888</v>
      </c>
      <c r="C28" s="461">
        <v>378.47503200000006</v>
      </c>
      <c r="D28" s="461">
        <v>251.69059200000004</v>
      </c>
      <c r="E28" s="461">
        <f t="shared" si="0"/>
        <v>630.16562400000009</v>
      </c>
      <c r="F28" s="461">
        <v>20.839999999999975</v>
      </c>
      <c r="G28" s="461">
        <v>12.659999999999997</v>
      </c>
      <c r="H28" s="461">
        <f t="shared" si="1"/>
        <v>33.499999999999972</v>
      </c>
      <c r="I28" s="461">
        <v>357.63503200000008</v>
      </c>
      <c r="J28" s="461">
        <v>239.03059200000004</v>
      </c>
      <c r="K28" s="461">
        <f t="shared" si="2"/>
        <v>596.66562400000009</v>
      </c>
      <c r="L28" s="461">
        <v>375.16012670878791</v>
      </c>
      <c r="M28" s="461">
        <v>250.106751139192</v>
      </c>
      <c r="N28" s="461">
        <f t="shared" si="3"/>
        <v>625.26687784797991</v>
      </c>
      <c r="O28" s="461">
        <f t="shared" si="4"/>
        <v>3.3149052912121419</v>
      </c>
      <c r="P28" s="461">
        <f t="shared" si="4"/>
        <v>1.5838408608080385</v>
      </c>
      <c r="Q28" s="461">
        <f t="shared" si="5"/>
        <v>4.8987461520201805</v>
      </c>
    </row>
    <row r="29" spans="1:17" s="309" customFormat="1">
      <c r="A29" s="289">
        <v>19</v>
      </c>
      <c r="B29" s="16" t="s">
        <v>886</v>
      </c>
      <c r="C29" s="461">
        <v>145.33147200000002</v>
      </c>
      <c r="D29" s="461">
        <v>96.647232000000017</v>
      </c>
      <c r="E29" s="461">
        <f t="shared" si="0"/>
        <v>241.97870400000005</v>
      </c>
      <c r="F29" s="461">
        <v>27.679999999999978</v>
      </c>
      <c r="G29" s="461">
        <v>8.39</v>
      </c>
      <c r="H29" s="461">
        <f t="shared" si="1"/>
        <v>36.069999999999979</v>
      </c>
      <c r="I29" s="461">
        <v>117.65147200000004</v>
      </c>
      <c r="J29" s="461">
        <v>88.257232000000016</v>
      </c>
      <c r="K29" s="461">
        <f t="shared" si="2"/>
        <v>205.90870400000006</v>
      </c>
      <c r="L29" s="461">
        <v>144.42237263999999</v>
      </c>
      <c r="M29" s="461">
        <v>96.281581759999995</v>
      </c>
      <c r="N29" s="461">
        <f t="shared" si="3"/>
        <v>240.70395439999999</v>
      </c>
      <c r="O29" s="461">
        <f t="shared" si="4"/>
        <v>0.90909936000002745</v>
      </c>
      <c r="P29" s="461">
        <f t="shared" si="4"/>
        <v>0.36565024000002211</v>
      </c>
      <c r="Q29" s="461">
        <f t="shared" si="5"/>
        <v>1.2747496000000496</v>
      </c>
    </row>
    <row r="30" spans="1:17" s="309" customFormat="1">
      <c r="A30" s="289">
        <v>20</v>
      </c>
      <c r="B30" s="16" t="s">
        <v>887</v>
      </c>
      <c r="C30" s="461">
        <v>330.53092800000002</v>
      </c>
      <c r="D30" s="461">
        <v>219.80716800000002</v>
      </c>
      <c r="E30" s="461">
        <f t="shared" si="0"/>
        <v>550.33809600000006</v>
      </c>
      <c r="F30" s="461">
        <v>7.1100000000000136</v>
      </c>
      <c r="G30" s="461">
        <v>21</v>
      </c>
      <c r="H30" s="461">
        <f t="shared" si="1"/>
        <v>28.110000000000014</v>
      </c>
      <c r="I30" s="461">
        <v>323.420928</v>
      </c>
      <c r="J30" s="461">
        <v>198.84716800000004</v>
      </c>
      <c r="K30" s="461">
        <f t="shared" si="2"/>
        <v>522.26809600000001</v>
      </c>
      <c r="L30" s="461">
        <v>329.75210640000006</v>
      </c>
      <c r="M30" s="461">
        <v>219.83473759999998</v>
      </c>
      <c r="N30" s="461">
        <f t="shared" si="3"/>
        <v>549.58684400000004</v>
      </c>
      <c r="O30" s="461">
        <f t="shared" si="4"/>
        <v>0.77882159999995793</v>
      </c>
      <c r="P30" s="461">
        <f t="shared" si="4"/>
        <v>1.2430400000056352E-2</v>
      </c>
      <c r="Q30" s="461">
        <f t="shared" si="5"/>
        <v>0.79125200000001428</v>
      </c>
    </row>
    <row r="31" spans="1:17" s="309" customFormat="1">
      <c r="A31" s="289">
        <v>21</v>
      </c>
      <c r="B31" s="16" t="s">
        <v>889</v>
      </c>
      <c r="C31" s="461">
        <v>175.633848</v>
      </c>
      <c r="D31" s="461">
        <v>116.79868800000001</v>
      </c>
      <c r="E31" s="461">
        <f t="shared" si="0"/>
        <v>292.43253600000003</v>
      </c>
      <c r="F31" s="461">
        <v>22.849999999999994</v>
      </c>
      <c r="G31" s="461">
        <v>8.5100000000000051</v>
      </c>
      <c r="H31" s="461">
        <f t="shared" si="1"/>
        <v>31.36</v>
      </c>
      <c r="I31" s="461">
        <v>152.78384800000001</v>
      </c>
      <c r="J31" s="461">
        <v>108.28868800000001</v>
      </c>
      <c r="K31" s="461">
        <f t="shared" si="2"/>
        <v>261.07253600000001</v>
      </c>
      <c r="L31" s="461">
        <v>174.98834808000001</v>
      </c>
      <c r="M31" s="461">
        <v>116.65889872</v>
      </c>
      <c r="N31" s="461">
        <f t="shared" si="3"/>
        <v>291.6472468</v>
      </c>
      <c r="O31" s="461">
        <f t="shared" si="4"/>
        <v>0.64549991999999179</v>
      </c>
      <c r="P31" s="461">
        <f t="shared" si="4"/>
        <v>0.13978928000001645</v>
      </c>
      <c r="Q31" s="461">
        <f t="shared" si="5"/>
        <v>0.78528920000000824</v>
      </c>
    </row>
    <row r="32" spans="1:17" s="309" customFormat="1">
      <c r="A32" s="289">
        <v>22</v>
      </c>
      <c r="B32" s="16" t="s">
        <v>890</v>
      </c>
      <c r="C32" s="461">
        <v>249.479568</v>
      </c>
      <c r="D32" s="461">
        <v>165.90700800000002</v>
      </c>
      <c r="E32" s="461">
        <f t="shared" si="0"/>
        <v>415.38657599999999</v>
      </c>
      <c r="F32" s="461">
        <v>25.590000000000003</v>
      </c>
      <c r="G32" s="461">
        <v>17.359999999999985</v>
      </c>
      <c r="H32" s="461">
        <f t="shared" si="1"/>
        <v>42.949999999999989</v>
      </c>
      <c r="I32" s="461">
        <v>223.889568</v>
      </c>
      <c r="J32" s="461">
        <v>148.54700800000003</v>
      </c>
      <c r="K32" s="461">
        <f t="shared" si="2"/>
        <v>372.43657600000006</v>
      </c>
      <c r="L32" s="461">
        <v>248.26127052000004</v>
      </c>
      <c r="M32" s="461">
        <v>165.50751367999999</v>
      </c>
      <c r="N32" s="461">
        <f t="shared" si="3"/>
        <v>413.76878420000003</v>
      </c>
      <c r="O32" s="461">
        <f t="shared" si="4"/>
        <v>1.2182974799999613</v>
      </c>
      <c r="P32" s="461">
        <f t="shared" si="4"/>
        <v>0.39949432000003071</v>
      </c>
      <c r="Q32" s="461">
        <f t="shared" si="5"/>
        <v>1.617791799999992</v>
      </c>
    </row>
    <row r="33" spans="1:18" s="309" customFormat="1">
      <c r="B33" s="290" t="s">
        <v>15</v>
      </c>
      <c r="C33" s="462">
        <f t="shared" ref="C33" si="6">SUM(C11:C32)</f>
        <v>5457.5130480000007</v>
      </c>
      <c r="D33" s="462">
        <f t="shared" ref="D33" si="7">SUM(D11:D32)</f>
        <v>3629.3138879999992</v>
      </c>
      <c r="E33" s="462">
        <f t="shared" ref="E33" si="8">SUM(E11:E32)</f>
        <v>9086.8269360000013</v>
      </c>
      <c r="F33" s="462">
        <f t="shared" ref="F33" si="9">SUM(F11:F32)</f>
        <v>663.22</v>
      </c>
      <c r="G33" s="462">
        <f t="shared" ref="G33" si="10">SUM(G11:G32)</f>
        <v>224.22000000000006</v>
      </c>
      <c r="H33" s="462">
        <f t="shared" ref="H33" si="11">SUM(H11:H32)</f>
        <v>887.44</v>
      </c>
      <c r="I33" s="462">
        <f t="shared" ref="I33" si="12">SUM(I11:I32)</f>
        <v>4794.2930479999995</v>
      </c>
      <c r="J33" s="462">
        <f t="shared" ref="J33" si="13">SUM(J11:J32)</f>
        <v>3405.0938880000003</v>
      </c>
      <c r="K33" s="462">
        <f t="shared" ref="K33" si="14">SUM(K11:K32)</f>
        <v>8199.3869360000008</v>
      </c>
      <c r="L33" s="462">
        <f t="shared" ref="L33" si="15">SUM(L11:L32)</f>
        <v>5423.8382366491487</v>
      </c>
      <c r="M33" s="462">
        <f t="shared" ref="M33" si="16">SUM(M11:M32)</f>
        <v>3615.892157766099</v>
      </c>
      <c r="N33" s="462">
        <f t="shared" ref="N33" si="17">SUM(N11:N32)</f>
        <v>9039.7303944152463</v>
      </c>
      <c r="O33" s="462">
        <f t="shared" ref="O33" si="18">SUM(O11:O32)</f>
        <v>33.674811350852494</v>
      </c>
      <c r="P33" s="462">
        <f t="shared" ref="P33" si="19">SUM(P11:P32)</f>
        <v>13.421730233901684</v>
      </c>
      <c r="Q33" s="462">
        <f t="shared" ref="Q33" si="20">SUM(Q11:Q32)</f>
        <v>47.096541584754178</v>
      </c>
    </row>
    <row r="34" spans="1:18">
      <c r="A34" s="9"/>
      <c r="B34" s="22"/>
      <c r="C34" s="22"/>
      <c r="D34" s="2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8" ht="14.25" customHeight="1">
      <c r="A35" s="912" t="s">
        <v>642</v>
      </c>
      <c r="B35" s="912"/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912"/>
      <c r="O35" s="912"/>
      <c r="P35" s="912"/>
      <c r="Q35" s="912"/>
    </row>
    <row r="36" spans="1:18" ht="15.75" customHeight="1">
      <c r="A36" s="2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8" ht="15.75" customHeight="1">
      <c r="A37" s="11" t="s">
        <v>1022</v>
      </c>
      <c r="B37" s="12"/>
      <c r="C37" s="12"/>
      <c r="D37" s="12"/>
      <c r="E37" s="12"/>
      <c r="F37" s="12"/>
      <c r="G37" s="729"/>
      <c r="H37" s="12"/>
      <c r="I37" s="12"/>
      <c r="J37" s="12"/>
      <c r="K37" s="12"/>
      <c r="L37" s="12"/>
      <c r="M37" s="12"/>
      <c r="P37" s="921"/>
      <c r="Q37" s="921"/>
    </row>
    <row r="38" spans="1:18" ht="12.7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8" ht="12.7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841" t="s">
        <v>848</v>
      </c>
      <c r="N39" s="841"/>
      <c r="O39" s="841"/>
      <c r="P39" s="841"/>
      <c r="Q39" s="841"/>
    </row>
    <row r="40" spans="1:18" ht="19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841" t="s">
        <v>849</v>
      </c>
      <c r="N40" s="841"/>
      <c r="O40" s="841"/>
      <c r="P40" s="841"/>
      <c r="Q40" s="841"/>
      <c r="R40" s="27"/>
    </row>
    <row r="41" spans="1:18" ht="19.5">
      <c r="M41" s="841"/>
      <c r="N41" s="841"/>
      <c r="O41" s="841"/>
      <c r="P41" s="841"/>
      <c r="Q41" s="841"/>
    </row>
    <row r="42" spans="1:18" ht="19.5">
      <c r="M42" s="841"/>
      <c r="N42" s="841"/>
      <c r="O42" s="841"/>
      <c r="P42" s="841"/>
      <c r="Q42" s="841"/>
    </row>
  </sheetData>
  <mergeCells count="20">
    <mergeCell ref="M41:Q41"/>
    <mergeCell ref="M42:Q42"/>
    <mergeCell ref="P2:Q2"/>
    <mergeCell ref="A3:Q3"/>
    <mergeCell ref="A4:Q4"/>
    <mergeCell ref="N7:Q7"/>
    <mergeCell ref="D5:O5"/>
    <mergeCell ref="A6:C6"/>
    <mergeCell ref="M39:Q39"/>
    <mergeCell ref="M40:Q40"/>
    <mergeCell ref="R2:R8"/>
    <mergeCell ref="I8:K8"/>
    <mergeCell ref="L8:N8"/>
    <mergeCell ref="O8:Q8"/>
    <mergeCell ref="P37:Q37"/>
    <mergeCell ref="A35:Q35"/>
    <mergeCell ref="A8:A9"/>
    <mergeCell ref="B8:B9"/>
    <mergeCell ref="C8:E8"/>
    <mergeCell ref="F8:H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41"/>
  <sheetViews>
    <sheetView view="pageBreakPreview" topLeftCell="A16" zoomScale="77" zoomScaleNormal="80" zoomScaleSheetLayoutView="77" workbookViewId="0">
      <selection activeCell="Q11" sqref="Q11"/>
    </sheetView>
  </sheetViews>
  <sheetFormatPr defaultRowHeight="12.75"/>
  <cols>
    <col min="2" max="2" width="18.28515625" bestFit="1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9" max="11" width="9.5703125" bestFit="1" customWidth="1"/>
    <col min="12" max="12" width="9.5703125" customWidth="1"/>
    <col min="13" max="13" width="9.5703125" bestFit="1" customWidth="1"/>
    <col min="14" max="16" width="10.28515625" customWidth="1"/>
    <col min="17" max="19" width="12" bestFit="1" customWidth="1"/>
    <col min="20" max="20" width="15.42578125" customWidth="1"/>
    <col min="21" max="21" width="11.140625" customWidth="1"/>
    <col min="22" max="22" width="11.85546875" customWidth="1"/>
  </cols>
  <sheetData>
    <row r="2" spans="1:22" ht="19.5">
      <c r="Q2" s="926" t="s">
        <v>60</v>
      </c>
      <c r="R2" s="926"/>
      <c r="S2" s="926"/>
      <c r="T2" s="926"/>
      <c r="U2" s="926"/>
      <c r="V2" s="926"/>
    </row>
    <row r="3" spans="1:22" ht="19.5">
      <c r="A3" s="930" t="s">
        <v>0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</row>
    <row r="4" spans="1:22" ht="23.25">
      <c r="A4" s="931" t="s">
        <v>717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</row>
    <row r="5" spans="1:22" ht="15.75">
      <c r="A5" s="840" t="s">
        <v>850</v>
      </c>
      <c r="B5" s="840"/>
      <c r="C5" s="84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22" ht="19.5">
      <c r="A6" s="933" t="s">
        <v>788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U6" s="932" t="s">
        <v>212</v>
      </c>
      <c r="V6" s="932"/>
    </row>
    <row r="7" spans="1:22">
      <c r="P7" s="935" t="s">
        <v>1015</v>
      </c>
      <c r="Q7" s="935"/>
      <c r="R7" s="935"/>
      <c r="S7" s="935"/>
      <c r="T7" s="935"/>
      <c r="U7" s="935"/>
      <c r="V7" s="935"/>
    </row>
    <row r="8" spans="1:22" ht="28.5" customHeight="1">
      <c r="A8" s="924" t="s">
        <v>19</v>
      </c>
      <c r="B8" s="913" t="s">
        <v>194</v>
      </c>
      <c r="C8" s="913" t="s">
        <v>346</v>
      </c>
      <c r="D8" s="913" t="s">
        <v>449</v>
      </c>
      <c r="E8" s="934" t="s">
        <v>812</v>
      </c>
      <c r="F8" s="934"/>
      <c r="G8" s="934"/>
      <c r="H8" s="895" t="s">
        <v>799</v>
      </c>
      <c r="I8" s="896"/>
      <c r="J8" s="936"/>
      <c r="K8" s="915" t="s">
        <v>348</v>
      </c>
      <c r="L8" s="916"/>
      <c r="M8" s="917"/>
      <c r="N8" s="927" t="s">
        <v>148</v>
      </c>
      <c r="O8" s="928"/>
      <c r="P8" s="929"/>
      <c r="Q8" s="865" t="s">
        <v>813</v>
      </c>
      <c r="R8" s="865"/>
      <c r="S8" s="865"/>
      <c r="T8" s="913" t="s">
        <v>233</v>
      </c>
      <c r="U8" s="913" t="s">
        <v>400</v>
      </c>
      <c r="V8" s="913" t="s">
        <v>349</v>
      </c>
    </row>
    <row r="9" spans="1:22" ht="65.25" customHeight="1">
      <c r="A9" s="925"/>
      <c r="B9" s="914"/>
      <c r="C9" s="914"/>
      <c r="D9" s="914"/>
      <c r="E9" s="4" t="s">
        <v>169</v>
      </c>
      <c r="F9" s="4" t="s">
        <v>195</v>
      </c>
      <c r="G9" s="4" t="s">
        <v>15</v>
      </c>
      <c r="H9" s="4" t="s">
        <v>169</v>
      </c>
      <c r="I9" s="4" t="s">
        <v>195</v>
      </c>
      <c r="J9" s="4" t="s">
        <v>15</v>
      </c>
      <c r="K9" s="4" t="s">
        <v>169</v>
      </c>
      <c r="L9" s="4" t="s">
        <v>195</v>
      </c>
      <c r="M9" s="4" t="s">
        <v>15</v>
      </c>
      <c r="N9" s="4" t="s">
        <v>169</v>
      </c>
      <c r="O9" s="4" t="s">
        <v>195</v>
      </c>
      <c r="P9" s="4" t="s">
        <v>15</v>
      </c>
      <c r="Q9" s="4" t="s">
        <v>221</v>
      </c>
      <c r="R9" s="4" t="s">
        <v>204</v>
      </c>
      <c r="S9" s="4" t="s">
        <v>205</v>
      </c>
      <c r="T9" s="914"/>
      <c r="U9" s="914"/>
      <c r="V9" s="914"/>
    </row>
    <row r="10" spans="1:22">
      <c r="A10" s="130">
        <v>1</v>
      </c>
      <c r="B10" s="90">
        <v>2</v>
      </c>
      <c r="C10" s="6">
        <v>3</v>
      </c>
      <c r="D10" s="90">
        <v>4</v>
      </c>
      <c r="E10" s="90">
        <v>5</v>
      </c>
      <c r="F10" s="6">
        <v>6</v>
      </c>
      <c r="G10" s="90">
        <v>7</v>
      </c>
      <c r="H10" s="90">
        <v>8</v>
      </c>
      <c r="I10" s="6">
        <v>9</v>
      </c>
      <c r="J10" s="90">
        <v>10</v>
      </c>
      <c r="K10" s="90">
        <v>11</v>
      </c>
      <c r="L10" s="6">
        <v>12</v>
      </c>
      <c r="M10" s="90">
        <v>13</v>
      </c>
      <c r="N10" s="90">
        <v>14</v>
      </c>
      <c r="O10" s="6">
        <v>15</v>
      </c>
      <c r="P10" s="90">
        <v>16</v>
      </c>
      <c r="Q10" s="90">
        <v>17</v>
      </c>
      <c r="R10" s="6">
        <v>18</v>
      </c>
      <c r="S10" s="90">
        <v>19</v>
      </c>
      <c r="T10" s="90">
        <v>20</v>
      </c>
      <c r="U10" s="6">
        <v>21</v>
      </c>
      <c r="V10" s="90">
        <v>22</v>
      </c>
    </row>
    <row r="11" spans="1:22" s="466" customFormat="1" ht="27" customHeight="1">
      <c r="A11" s="463">
        <v>1</v>
      </c>
      <c r="B11" s="464" t="s">
        <v>869</v>
      </c>
      <c r="C11" s="477">
        <v>2367</v>
      </c>
      <c r="D11" s="463">
        <v>1850</v>
      </c>
      <c r="E11" s="465">
        <f>(C11*600*10)/100000</f>
        <v>142.02000000000001</v>
      </c>
      <c r="F11" s="465">
        <f>(C11*1100*10)/100000</f>
        <v>260.37</v>
      </c>
      <c r="G11" s="465">
        <f>E11+F11</f>
        <v>402.39</v>
      </c>
      <c r="H11" s="465">
        <v>36.070000000000007</v>
      </c>
      <c r="I11" s="465">
        <v>111.30999999999997</v>
      </c>
      <c r="J11" s="465">
        <f>H11+I11</f>
        <v>147.38</v>
      </c>
      <c r="K11" s="465">
        <f>E11-H11</f>
        <v>105.95</v>
      </c>
      <c r="L11" s="465">
        <f>F11-I11</f>
        <v>149.06000000000003</v>
      </c>
      <c r="M11" s="465">
        <f>K11+L11</f>
        <v>255.01000000000005</v>
      </c>
      <c r="N11" s="465">
        <v>110.916</v>
      </c>
      <c r="O11" s="465">
        <v>203.346</v>
      </c>
      <c r="P11" s="465">
        <f>N11+O11</f>
        <v>314.262</v>
      </c>
      <c r="Q11" s="465">
        <f>H11+K11-N11</f>
        <v>31.104000000000013</v>
      </c>
      <c r="R11" s="465">
        <f>I11+L11-O11</f>
        <v>57.024000000000001</v>
      </c>
      <c r="S11" s="465">
        <f>Q11+R11</f>
        <v>88.128000000000014</v>
      </c>
      <c r="T11" s="463" t="s">
        <v>896</v>
      </c>
      <c r="U11" s="463">
        <f>D11</f>
        <v>1850</v>
      </c>
      <c r="V11" s="463">
        <f>U11</f>
        <v>1850</v>
      </c>
    </row>
    <row r="12" spans="1:22" s="466" customFormat="1" ht="27" customHeight="1">
      <c r="A12" s="463">
        <v>2</v>
      </c>
      <c r="B12" s="464" t="s">
        <v>870</v>
      </c>
      <c r="C12" s="477">
        <v>670</v>
      </c>
      <c r="D12" s="463">
        <v>463</v>
      </c>
      <c r="E12" s="465">
        <f t="shared" ref="E12:E32" si="0">(C12*600*10)/100000</f>
        <v>40.200000000000003</v>
      </c>
      <c r="F12" s="465">
        <f t="shared" ref="F12:F32" si="1">(C12*1100*10)/100000</f>
        <v>73.7</v>
      </c>
      <c r="G12" s="465">
        <f t="shared" ref="G12:G32" si="2">E12+F12</f>
        <v>113.9</v>
      </c>
      <c r="H12" s="465">
        <v>11.93</v>
      </c>
      <c r="I12" s="465">
        <v>26.560000000000002</v>
      </c>
      <c r="J12" s="465">
        <f t="shared" ref="J12:J32" si="3">H12+I12</f>
        <v>38.49</v>
      </c>
      <c r="K12" s="465">
        <f t="shared" ref="K12:K32" si="4">E12-H12</f>
        <v>28.270000000000003</v>
      </c>
      <c r="L12" s="465">
        <f t="shared" ref="L12:L32" si="5">F12-I12</f>
        <v>47.14</v>
      </c>
      <c r="M12" s="465">
        <f t="shared" ref="M12:M32" si="6">K12+L12</f>
        <v>75.41</v>
      </c>
      <c r="N12" s="465">
        <v>27.724598823529412</v>
      </c>
      <c r="O12" s="465">
        <v>50.828431176470588</v>
      </c>
      <c r="P12" s="465">
        <f t="shared" ref="P12:P32" si="7">N12+O12</f>
        <v>78.553030000000007</v>
      </c>
      <c r="Q12" s="465">
        <f t="shared" ref="Q12:Q32" si="8">H12+K12-N12</f>
        <v>12.475401176470591</v>
      </c>
      <c r="R12" s="465">
        <f t="shared" ref="R12:R32" si="9">I12+L12-O12</f>
        <v>22.871568823529415</v>
      </c>
      <c r="S12" s="465">
        <f t="shared" ref="S12:S32" si="10">Q12+R12</f>
        <v>35.346970000000006</v>
      </c>
      <c r="T12" s="463" t="s">
        <v>896</v>
      </c>
      <c r="U12" s="463">
        <f t="shared" ref="U12:U32" si="11">D12</f>
        <v>463</v>
      </c>
      <c r="V12" s="463">
        <f t="shared" ref="V12:V32" si="12">U12</f>
        <v>463</v>
      </c>
    </row>
    <row r="13" spans="1:22" s="466" customFormat="1" ht="27" customHeight="1">
      <c r="A13" s="463">
        <v>3</v>
      </c>
      <c r="B13" s="464" t="s">
        <v>871</v>
      </c>
      <c r="C13" s="477">
        <v>1297</v>
      </c>
      <c r="D13" s="463">
        <v>1120</v>
      </c>
      <c r="E13" s="465">
        <f t="shared" si="0"/>
        <v>77.819999999999993</v>
      </c>
      <c r="F13" s="465">
        <f t="shared" si="1"/>
        <v>142.66999999999999</v>
      </c>
      <c r="G13" s="465">
        <f t="shared" si="2"/>
        <v>220.48999999999998</v>
      </c>
      <c r="H13" s="465">
        <v>8.6499999999999915</v>
      </c>
      <c r="I13" s="465">
        <v>37.870000000000005</v>
      </c>
      <c r="J13" s="465">
        <f t="shared" si="3"/>
        <v>46.519999999999996</v>
      </c>
      <c r="K13" s="465">
        <f t="shared" si="4"/>
        <v>69.17</v>
      </c>
      <c r="L13" s="465">
        <f t="shared" si="5"/>
        <v>104.79999999999998</v>
      </c>
      <c r="M13" s="465">
        <f t="shared" si="6"/>
        <v>173.96999999999997</v>
      </c>
      <c r="N13" s="465">
        <v>66.528000000000006</v>
      </c>
      <c r="O13" s="465">
        <v>121.968</v>
      </c>
      <c r="P13" s="465">
        <f t="shared" si="7"/>
        <v>188.49600000000001</v>
      </c>
      <c r="Q13" s="465">
        <f t="shared" si="8"/>
        <v>11.291999999999987</v>
      </c>
      <c r="R13" s="465">
        <f t="shared" si="9"/>
        <v>20.701999999999984</v>
      </c>
      <c r="S13" s="465">
        <f t="shared" si="10"/>
        <v>31.993999999999971</v>
      </c>
      <c r="T13" s="463" t="s">
        <v>896</v>
      </c>
      <c r="U13" s="463">
        <f t="shared" si="11"/>
        <v>1120</v>
      </c>
      <c r="V13" s="463">
        <f t="shared" si="12"/>
        <v>1120</v>
      </c>
    </row>
    <row r="14" spans="1:22" s="466" customFormat="1" ht="27" customHeight="1">
      <c r="A14" s="463">
        <v>4</v>
      </c>
      <c r="B14" s="464" t="s">
        <v>872</v>
      </c>
      <c r="C14" s="477">
        <v>801</v>
      </c>
      <c r="D14" s="463">
        <v>631</v>
      </c>
      <c r="E14" s="465">
        <f t="shared" si="0"/>
        <v>48.06</v>
      </c>
      <c r="F14" s="465">
        <f t="shared" si="1"/>
        <v>88.11</v>
      </c>
      <c r="G14" s="465">
        <f t="shared" si="2"/>
        <v>136.17000000000002</v>
      </c>
      <c r="H14" s="465">
        <v>11.170000000000002</v>
      </c>
      <c r="I14" s="465">
        <v>22.120000000000005</v>
      </c>
      <c r="J14" s="465">
        <f t="shared" si="3"/>
        <v>33.290000000000006</v>
      </c>
      <c r="K14" s="465">
        <f t="shared" si="4"/>
        <v>36.89</v>
      </c>
      <c r="L14" s="465">
        <f t="shared" si="5"/>
        <v>65.989999999999995</v>
      </c>
      <c r="M14" s="465">
        <f t="shared" si="6"/>
        <v>102.88</v>
      </c>
      <c r="N14" s="465">
        <v>37.624761176470592</v>
      </c>
      <c r="O14" s="465">
        <v>68.978728823529408</v>
      </c>
      <c r="P14" s="465">
        <f t="shared" si="7"/>
        <v>106.60348999999999</v>
      </c>
      <c r="Q14" s="465">
        <f t="shared" si="8"/>
        <v>10.43523882352941</v>
      </c>
      <c r="R14" s="465">
        <f t="shared" si="9"/>
        <v>19.131271176470591</v>
      </c>
      <c r="S14" s="465">
        <f t="shared" si="10"/>
        <v>29.566510000000001</v>
      </c>
      <c r="T14" s="463" t="s">
        <v>896</v>
      </c>
      <c r="U14" s="463">
        <f t="shared" si="11"/>
        <v>631</v>
      </c>
      <c r="V14" s="463">
        <f t="shared" si="12"/>
        <v>631</v>
      </c>
    </row>
    <row r="15" spans="1:22" s="466" customFormat="1" ht="27" customHeight="1">
      <c r="A15" s="463">
        <v>5</v>
      </c>
      <c r="B15" s="464" t="s">
        <v>873</v>
      </c>
      <c r="C15" s="477">
        <v>1007</v>
      </c>
      <c r="D15" s="463">
        <v>740</v>
      </c>
      <c r="E15" s="465">
        <f t="shared" si="0"/>
        <v>60.42</v>
      </c>
      <c r="F15" s="465">
        <f t="shared" si="1"/>
        <v>110.77</v>
      </c>
      <c r="G15" s="465">
        <f t="shared" si="2"/>
        <v>171.19</v>
      </c>
      <c r="H15" s="465">
        <v>14.340000000000003</v>
      </c>
      <c r="I15" s="465">
        <v>23.11</v>
      </c>
      <c r="J15" s="465">
        <f t="shared" si="3"/>
        <v>37.450000000000003</v>
      </c>
      <c r="K15" s="465">
        <f t="shared" si="4"/>
        <v>46.08</v>
      </c>
      <c r="L15" s="465">
        <f t="shared" si="5"/>
        <v>87.66</v>
      </c>
      <c r="M15" s="465">
        <f t="shared" si="6"/>
        <v>133.74</v>
      </c>
      <c r="N15" s="465">
        <v>44.10832235294118</v>
      </c>
      <c r="O15" s="465">
        <v>80.865257647058826</v>
      </c>
      <c r="P15" s="465">
        <f t="shared" si="7"/>
        <v>124.97358</v>
      </c>
      <c r="Q15" s="465">
        <f t="shared" si="8"/>
        <v>16.311677647058822</v>
      </c>
      <c r="R15" s="465">
        <f t="shared" si="9"/>
        <v>29.90474235294117</v>
      </c>
      <c r="S15" s="465">
        <f t="shared" si="10"/>
        <v>46.216419999999992</v>
      </c>
      <c r="T15" s="463" t="s">
        <v>896</v>
      </c>
      <c r="U15" s="463">
        <f t="shared" si="11"/>
        <v>740</v>
      </c>
      <c r="V15" s="463">
        <f t="shared" si="12"/>
        <v>740</v>
      </c>
    </row>
    <row r="16" spans="1:22" s="466" customFormat="1" ht="27" customHeight="1">
      <c r="A16" s="463">
        <v>6</v>
      </c>
      <c r="B16" s="464" t="s">
        <v>874</v>
      </c>
      <c r="C16" s="477">
        <v>1276</v>
      </c>
      <c r="D16" s="463">
        <v>1224</v>
      </c>
      <c r="E16" s="465">
        <f t="shared" si="0"/>
        <v>76.56</v>
      </c>
      <c r="F16" s="465">
        <f t="shared" si="1"/>
        <v>140.36000000000001</v>
      </c>
      <c r="G16" s="465">
        <f t="shared" si="2"/>
        <v>216.92000000000002</v>
      </c>
      <c r="H16" s="465">
        <v>6.5</v>
      </c>
      <c r="I16" s="465">
        <v>41.91</v>
      </c>
      <c r="J16" s="465">
        <f t="shared" si="3"/>
        <v>48.41</v>
      </c>
      <c r="K16" s="465">
        <f t="shared" si="4"/>
        <v>70.06</v>
      </c>
      <c r="L16" s="465">
        <f t="shared" si="5"/>
        <v>98.450000000000017</v>
      </c>
      <c r="M16" s="465">
        <f t="shared" si="6"/>
        <v>168.51000000000002</v>
      </c>
      <c r="N16" s="465">
        <v>72.575999999999993</v>
      </c>
      <c r="O16" s="465">
        <v>133.05600000000001</v>
      </c>
      <c r="P16" s="465">
        <f t="shared" si="7"/>
        <v>205.63200000000001</v>
      </c>
      <c r="Q16" s="465">
        <f t="shared" si="8"/>
        <v>3.9840000000000089</v>
      </c>
      <c r="R16" s="465">
        <f t="shared" si="9"/>
        <v>7.304000000000002</v>
      </c>
      <c r="S16" s="465">
        <f t="shared" si="10"/>
        <v>11.288000000000011</v>
      </c>
      <c r="T16" s="463" t="s">
        <v>896</v>
      </c>
      <c r="U16" s="463">
        <f t="shared" si="11"/>
        <v>1224</v>
      </c>
      <c r="V16" s="463">
        <f t="shared" si="12"/>
        <v>1224</v>
      </c>
    </row>
    <row r="17" spans="1:22" s="466" customFormat="1" ht="27" customHeight="1">
      <c r="A17" s="463">
        <v>7</v>
      </c>
      <c r="B17" s="464" t="s">
        <v>875</v>
      </c>
      <c r="C17" s="477">
        <v>1402</v>
      </c>
      <c r="D17" s="463">
        <v>1301</v>
      </c>
      <c r="E17" s="465">
        <f t="shared" si="0"/>
        <v>84.12</v>
      </c>
      <c r="F17" s="465">
        <f t="shared" si="1"/>
        <v>154.22</v>
      </c>
      <c r="G17" s="465">
        <f t="shared" si="2"/>
        <v>238.34</v>
      </c>
      <c r="H17" s="465">
        <v>2.4299999999999926</v>
      </c>
      <c r="I17" s="465">
        <v>77.710000000000008</v>
      </c>
      <c r="J17" s="465">
        <f t="shared" si="3"/>
        <v>80.14</v>
      </c>
      <c r="K17" s="465">
        <f t="shared" si="4"/>
        <v>81.690000000000012</v>
      </c>
      <c r="L17" s="465">
        <f t="shared" si="5"/>
        <v>76.509999999999991</v>
      </c>
      <c r="M17" s="465">
        <f t="shared" si="6"/>
        <v>158.19999999999999</v>
      </c>
      <c r="N17" s="465">
        <v>77.579061176470589</v>
      </c>
      <c r="O17" s="465">
        <v>142.22827882352942</v>
      </c>
      <c r="P17" s="465">
        <f t="shared" si="7"/>
        <v>219.80734000000001</v>
      </c>
      <c r="Q17" s="465">
        <f t="shared" si="8"/>
        <v>6.5409388235294159</v>
      </c>
      <c r="R17" s="465">
        <f t="shared" si="9"/>
        <v>11.991721176470577</v>
      </c>
      <c r="S17" s="465">
        <f t="shared" si="10"/>
        <v>18.532659999999993</v>
      </c>
      <c r="T17" s="463" t="s">
        <v>896</v>
      </c>
      <c r="U17" s="463">
        <f t="shared" si="11"/>
        <v>1301</v>
      </c>
      <c r="V17" s="463">
        <f t="shared" si="12"/>
        <v>1301</v>
      </c>
    </row>
    <row r="18" spans="1:22" s="466" customFormat="1" ht="27" customHeight="1">
      <c r="A18" s="463">
        <v>8</v>
      </c>
      <c r="B18" s="464" t="s">
        <v>876</v>
      </c>
      <c r="C18" s="477">
        <v>2233</v>
      </c>
      <c r="D18" s="463">
        <v>1860</v>
      </c>
      <c r="E18" s="465">
        <f t="shared" si="0"/>
        <v>133.97999999999999</v>
      </c>
      <c r="F18" s="465">
        <f t="shared" si="1"/>
        <v>245.63</v>
      </c>
      <c r="G18" s="465">
        <f t="shared" si="2"/>
        <v>379.61</v>
      </c>
      <c r="H18" s="465">
        <v>18.180000000000007</v>
      </c>
      <c r="I18" s="465">
        <v>113.50000000000003</v>
      </c>
      <c r="J18" s="465">
        <f t="shared" si="3"/>
        <v>131.68000000000004</v>
      </c>
      <c r="K18" s="465">
        <f t="shared" si="4"/>
        <v>115.79999999999998</v>
      </c>
      <c r="L18" s="465">
        <f t="shared" si="5"/>
        <v>132.12999999999997</v>
      </c>
      <c r="M18" s="465">
        <f t="shared" si="6"/>
        <v>247.92999999999995</v>
      </c>
      <c r="N18" s="465">
        <v>111.096</v>
      </c>
      <c r="O18" s="465">
        <v>203.67599999999999</v>
      </c>
      <c r="P18" s="465">
        <f t="shared" si="7"/>
        <v>314.77199999999999</v>
      </c>
      <c r="Q18" s="465">
        <f t="shared" si="8"/>
        <v>22.883999999999986</v>
      </c>
      <c r="R18" s="465">
        <f t="shared" si="9"/>
        <v>41.954000000000008</v>
      </c>
      <c r="S18" s="465">
        <f t="shared" si="10"/>
        <v>64.837999999999994</v>
      </c>
      <c r="T18" s="463" t="s">
        <v>896</v>
      </c>
      <c r="U18" s="463">
        <f t="shared" si="11"/>
        <v>1860</v>
      </c>
      <c r="V18" s="463">
        <f t="shared" si="12"/>
        <v>1860</v>
      </c>
    </row>
    <row r="19" spans="1:22" s="466" customFormat="1" ht="27" customHeight="1">
      <c r="A19" s="463">
        <v>9</v>
      </c>
      <c r="B19" s="464" t="s">
        <v>877</v>
      </c>
      <c r="C19" s="477">
        <v>732</v>
      </c>
      <c r="D19" s="463">
        <v>690</v>
      </c>
      <c r="E19" s="465">
        <f t="shared" si="0"/>
        <v>43.92</v>
      </c>
      <c r="F19" s="465">
        <f t="shared" si="1"/>
        <v>80.52</v>
      </c>
      <c r="G19" s="465">
        <f t="shared" si="2"/>
        <v>124.44</v>
      </c>
      <c r="H19" s="465">
        <v>5.9699999999999989</v>
      </c>
      <c r="I19" s="465">
        <v>37.240000000000009</v>
      </c>
      <c r="J19" s="465">
        <f t="shared" si="3"/>
        <v>43.210000000000008</v>
      </c>
      <c r="K19" s="465">
        <f t="shared" si="4"/>
        <v>37.950000000000003</v>
      </c>
      <c r="L19" s="465">
        <f t="shared" si="5"/>
        <v>43.279999999999987</v>
      </c>
      <c r="M19" s="465">
        <f t="shared" si="6"/>
        <v>81.22999999999999</v>
      </c>
      <c r="N19" s="465">
        <v>40.968035294117648</v>
      </c>
      <c r="O19" s="465">
        <v>75.108064705882356</v>
      </c>
      <c r="P19" s="465">
        <f t="shared" si="7"/>
        <v>116.0761</v>
      </c>
      <c r="Q19" s="465">
        <f t="shared" si="8"/>
        <v>2.9519647058823537</v>
      </c>
      <c r="R19" s="465">
        <f t="shared" si="9"/>
        <v>5.4119352941176402</v>
      </c>
      <c r="S19" s="465">
        <f t="shared" si="10"/>
        <v>8.3638999999999939</v>
      </c>
      <c r="T19" s="463" t="s">
        <v>896</v>
      </c>
      <c r="U19" s="463">
        <f t="shared" si="11"/>
        <v>690</v>
      </c>
      <c r="V19" s="463">
        <f t="shared" si="12"/>
        <v>690</v>
      </c>
    </row>
    <row r="20" spans="1:22" s="466" customFormat="1" ht="27" customHeight="1">
      <c r="A20" s="463">
        <v>10</v>
      </c>
      <c r="B20" s="464" t="s">
        <v>878</v>
      </c>
      <c r="C20" s="477">
        <v>2433</v>
      </c>
      <c r="D20" s="463">
        <v>2056</v>
      </c>
      <c r="E20" s="465">
        <f t="shared" si="0"/>
        <v>145.97999999999999</v>
      </c>
      <c r="F20" s="465">
        <f t="shared" si="1"/>
        <v>267.63</v>
      </c>
      <c r="G20" s="465">
        <f t="shared" si="2"/>
        <v>413.61</v>
      </c>
      <c r="H20" s="465">
        <v>26.689999999999998</v>
      </c>
      <c r="I20" s="465">
        <v>69.200000000000045</v>
      </c>
      <c r="J20" s="465">
        <f t="shared" si="3"/>
        <v>95.890000000000043</v>
      </c>
      <c r="K20" s="465">
        <f t="shared" si="4"/>
        <v>119.28999999999999</v>
      </c>
      <c r="L20" s="465">
        <f t="shared" si="5"/>
        <v>198.42999999999995</v>
      </c>
      <c r="M20" s="465">
        <f t="shared" si="6"/>
        <v>317.71999999999991</v>
      </c>
      <c r="N20" s="465">
        <v>120.33742588235295</v>
      </c>
      <c r="O20" s="465">
        <v>220.61861411764704</v>
      </c>
      <c r="P20" s="465">
        <f t="shared" si="7"/>
        <v>340.95603999999997</v>
      </c>
      <c r="Q20" s="465">
        <f t="shared" si="8"/>
        <v>25.642574117647044</v>
      </c>
      <c r="R20" s="465">
        <f t="shared" si="9"/>
        <v>47.011385882352954</v>
      </c>
      <c r="S20" s="465">
        <f t="shared" si="10"/>
        <v>72.653959999999998</v>
      </c>
      <c r="T20" s="463" t="s">
        <v>896</v>
      </c>
      <c r="U20" s="463">
        <f t="shared" si="11"/>
        <v>2056</v>
      </c>
      <c r="V20" s="463">
        <f t="shared" si="12"/>
        <v>2056</v>
      </c>
    </row>
    <row r="21" spans="1:22" s="466" customFormat="1" ht="27" customHeight="1">
      <c r="A21" s="463">
        <v>11</v>
      </c>
      <c r="B21" s="464" t="s">
        <v>879</v>
      </c>
      <c r="C21" s="477">
        <v>2247</v>
      </c>
      <c r="D21" s="463">
        <v>1899</v>
      </c>
      <c r="E21" s="465">
        <f t="shared" si="0"/>
        <v>134.82</v>
      </c>
      <c r="F21" s="465">
        <f t="shared" si="1"/>
        <v>247.17</v>
      </c>
      <c r="G21" s="465">
        <f t="shared" si="2"/>
        <v>381.99</v>
      </c>
      <c r="H21" s="465">
        <v>19.36999999999999</v>
      </c>
      <c r="I21" s="465">
        <v>106.01000000000002</v>
      </c>
      <c r="J21" s="465">
        <f t="shared" si="3"/>
        <v>125.38000000000001</v>
      </c>
      <c r="K21" s="465">
        <f t="shared" si="4"/>
        <v>115.45</v>
      </c>
      <c r="L21" s="465">
        <f t="shared" si="5"/>
        <v>141.15999999999997</v>
      </c>
      <c r="M21" s="465">
        <f t="shared" si="6"/>
        <v>256.60999999999996</v>
      </c>
      <c r="N21" s="465">
        <v>112.94258823529411</v>
      </c>
      <c r="O21" s="465">
        <v>207.06141176470589</v>
      </c>
      <c r="P21" s="465">
        <f t="shared" si="7"/>
        <v>320.00400000000002</v>
      </c>
      <c r="Q21" s="465">
        <f t="shared" si="8"/>
        <v>21.877411764705883</v>
      </c>
      <c r="R21" s="465">
        <f t="shared" si="9"/>
        <v>40.108588235294093</v>
      </c>
      <c r="S21" s="465">
        <f t="shared" si="10"/>
        <v>61.985999999999976</v>
      </c>
      <c r="T21" s="463" t="s">
        <v>896</v>
      </c>
      <c r="U21" s="463">
        <f t="shared" si="11"/>
        <v>1899</v>
      </c>
      <c r="V21" s="463">
        <f t="shared" si="12"/>
        <v>1899</v>
      </c>
    </row>
    <row r="22" spans="1:22" s="466" customFormat="1" ht="27" customHeight="1">
      <c r="A22" s="463">
        <v>12</v>
      </c>
      <c r="B22" s="464" t="s">
        <v>880</v>
      </c>
      <c r="C22" s="477">
        <v>1170</v>
      </c>
      <c r="D22" s="463">
        <v>967</v>
      </c>
      <c r="E22" s="465">
        <f t="shared" si="0"/>
        <v>70.2</v>
      </c>
      <c r="F22" s="465">
        <f t="shared" si="1"/>
        <v>128.69999999999999</v>
      </c>
      <c r="G22" s="465">
        <f t="shared" si="2"/>
        <v>198.89999999999998</v>
      </c>
      <c r="H22" s="465">
        <v>11.29</v>
      </c>
      <c r="I22" s="465">
        <v>34.470000000000013</v>
      </c>
      <c r="J22" s="465">
        <f t="shared" si="3"/>
        <v>45.760000000000012</v>
      </c>
      <c r="K22" s="465">
        <f t="shared" si="4"/>
        <v>58.910000000000004</v>
      </c>
      <c r="L22" s="465">
        <f t="shared" si="5"/>
        <v>94.229999999999976</v>
      </c>
      <c r="M22" s="465">
        <f t="shared" si="6"/>
        <v>153.13999999999999</v>
      </c>
      <c r="N22" s="465">
        <v>57.066000000000003</v>
      </c>
      <c r="O22" s="465">
        <v>104.621</v>
      </c>
      <c r="P22" s="465">
        <f t="shared" si="7"/>
        <v>161.68700000000001</v>
      </c>
      <c r="Q22" s="465">
        <f t="shared" si="8"/>
        <v>13.134</v>
      </c>
      <c r="R22" s="465">
        <f t="shared" si="9"/>
        <v>24.078999999999994</v>
      </c>
      <c r="S22" s="465">
        <f t="shared" si="10"/>
        <v>37.212999999999994</v>
      </c>
      <c r="T22" s="463" t="s">
        <v>896</v>
      </c>
      <c r="U22" s="463">
        <f t="shared" si="11"/>
        <v>967</v>
      </c>
      <c r="V22" s="463">
        <f t="shared" si="12"/>
        <v>967</v>
      </c>
    </row>
    <row r="23" spans="1:22" s="466" customFormat="1" ht="27" customHeight="1">
      <c r="A23" s="463">
        <v>13</v>
      </c>
      <c r="B23" s="464" t="s">
        <v>881</v>
      </c>
      <c r="C23" s="477">
        <v>2639</v>
      </c>
      <c r="D23" s="463">
        <v>2190</v>
      </c>
      <c r="E23" s="465">
        <f t="shared" si="0"/>
        <v>158.34</v>
      </c>
      <c r="F23" s="465">
        <f t="shared" si="1"/>
        <v>290.29000000000002</v>
      </c>
      <c r="G23" s="465">
        <f t="shared" si="2"/>
        <v>448.63</v>
      </c>
      <c r="H23" s="465">
        <v>31.27000000000001</v>
      </c>
      <c r="I23" s="465">
        <v>128.64999999999998</v>
      </c>
      <c r="J23" s="465">
        <f t="shared" si="3"/>
        <v>159.91999999999999</v>
      </c>
      <c r="K23" s="465">
        <f t="shared" si="4"/>
        <v>127.07</v>
      </c>
      <c r="L23" s="465">
        <f t="shared" si="5"/>
        <v>161.64000000000004</v>
      </c>
      <c r="M23" s="465">
        <f t="shared" si="6"/>
        <v>288.71000000000004</v>
      </c>
      <c r="N23" s="465">
        <v>131.178</v>
      </c>
      <c r="O23" s="465">
        <v>240.49299999999999</v>
      </c>
      <c r="P23" s="465">
        <f t="shared" si="7"/>
        <v>371.67099999999999</v>
      </c>
      <c r="Q23" s="465">
        <f t="shared" si="8"/>
        <v>27.162000000000006</v>
      </c>
      <c r="R23" s="465">
        <f t="shared" si="9"/>
        <v>49.797000000000025</v>
      </c>
      <c r="S23" s="465">
        <f t="shared" si="10"/>
        <v>76.959000000000032</v>
      </c>
      <c r="T23" s="463" t="s">
        <v>896</v>
      </c>
      <c r="U23" s="463">
        <f t="shared" si="11"/>
        <v>2190</v>
      </c>
      <c r="V23" s="463">
        <f t="shared" si="12"/>
        <v>2190</v>
      </c>
    </row>
    <row r="24" spans="1:22" s="466" customFormat="1" ht="27" customHeight="1">
      <c r="A24" s="463">
        <v>14</v>
      </c>
      <c r="B24" s="464" t="s">
        <v>882</v>
      </c>
      <c r="C24" s="477">
        <v>1002</v>
      </c>
      <c r="D24" s="463">
        <v>783</v>
      </c>
      <c r="E24" s="465">
        <f t="shared" si="0"/>
        <v>60.12</v>
      </c>
      <c r="F24" s="465">
        <f t="shared" si="1"/>
        <v>110.22</v>
      </c>
      <c r="G24" s="465">
        <f t="shared" si="2"/>
        <v>170.34</v>
      </c>
      <c r="H24" s="465">
        <v>14.870000000000005</v>
      </c>
      <c r="I24" s="465">
        <v>28.72999999999999</v>
      </c>
      <c r="J24" s="465">
        <f t="shared" si="3"/>
        <v>43.599999999999994</v>
      </c>
      <c r="K24" s="465">
        <f t="shared" si="4"/>
        <v>45.249999999999993</v>
      </c>
      <c r="L24" s="465">
        <f t="shared" si="5"/>
        <v>81.490000000000009</v>
      </c>
      <c r="M24" s="465">
        <f t="shared" si="6"/>
        <v>126.74000000000001</v>
      </c>
      <c r="N24" s="465">
        <v>46.932000000000002</v>
      </c>
      <c r="O24" s="465">
        <v>86.042000000000002</v>
      </c>
      <c r="P24" s="465">
        <f t="shared" si="7"/>
        <v>132.97399999999999</v>
      </c>
      <c r="Q24" s="465">
        <f t="shared" si="8"/>
        <v>13.187999999999995</v>
      </c>
      <c r="R24" s="465">
        <f t="shared" si="9"/>
        <v>24.177999999999997</v>
      </c>
      <c r="S24" s="465">
        <f t="shared" si="10"/>
        <v>37.365999999999993</v>
      </c>
      <c r="T24" s="463" t="s">
        <v>896</v>
      </c>
      <c r="U24" s="463">
        <f t="shared" si="11"/>
        <v>783</v>
      </c>
      <c r="V24" s="463">
        <f t="shared" si="12"/>
        <v>783</v>
      </c>
    </row>
    <row r="25" spans="1:22" s="466" customFormat="1" ht="27" customHeight="1">
      <c r="A25" s="463">
        <v>15</v>
      </c>
      <c r="B25" s="464" t="s">
        <v>883</v>
      </c>
      <c r="C25" s="477">
        <v>1196</v>
      </c>
      <c r="D25" s="463">
        <v>858</v>
      </c>
      <c r="E25" s="465">
        <f t="shared" si="0"/>
        <v>71.760000000000005</v>
      </c>
      <c r="F25" s="465">
        <f t="shared" si="1"/>
        <v>131.56</v>
      </c>
      <c r="G25" s="465">
        <f t="shared" si="2"/>
        <v>203.32</v>
      </c>
      <c r="H25" s="465">
        <v>22.959999999999994</v>
      </c>
      <c r="I25" s="465">
        <v>30.060000000000002</v>
      </c>
      <c r="J25" s="465">
        <f t="shared" si="3"/>
        <v>53.019999999999996</v>
      </c>
      <c r="K25" s="465">
        <f t="shared" si="4"/>
        <v>48.800000000000011</v>
      </c>
      <c r="L25" s="465">
        <f t="shared" si="5"/>
        <v>101.5</v>
      </c>
      <c r="M25" s="465">
        <f t="shared" si="6"/>
        <v>150.30000000000001</v>
      </c>
      <c r="N25" s="465">
        <v>50.939943529411764</v>
      </c>
      <c r="O25" s="465">
        <v>93.389896470588241</v>
      </c>
      <c r="P25" s="465">
        <f t="shared" si="7"/>
        <v>144.32983999999999</v>
      </c>
      <c r="Q25" s="465">
        <f t="shared" si="8"/>
        <v>20.820056470588241</v>
      </c>
      <c r="R25" s="465">
        <f t="shared" si="9"/>
        <v>38.170103529411762</v>
      </c>
      <c r="S25" s="465">
        <f t="shared" si="10"/>
        <v>58.990160000000003</v>
      </c>
      <c r="T25" s="463" t="s">
        <v>896</v>
      </c>
      <c r="U25" s="463">
        <f t="shared" si="11"/>
        <v>858</v>
      </c>
      <c r="V25" s="463">
        <f t="shared" si="12"/>
        <v>858</v>
      </c>
    </row>
    <row r="26" spans="1:22" s="466" customFormat="1" ht="27" customHeight="1">
      <c r="A26" s="463">
        <v>16</v>
      </c>
      <c r="B26" s="464" t="s">
        <v>884</v>
      </c>
      <c r="C26" s="477">
        <v>1056</v>
      </c>
      <c r="D26" s="463">
        <v>830</v>
      </c>
      <c r="E26" s="465">
        <f t="shared" si="0"/>
        <v>63.36</v>
      </c>
      <c r="F26" s="465">
        <f t="shared" si="1"/>
        <v>116.16</v>
      </c>
      <c r="G26" s="465">
        <f t="shared" si="2"/>
        <v>179.51999999999998</v>
      </c>
      <c r="H26" s="465">
        <v>13.18</v>
      </c>
      <c r="I26" s="465">
        <v>29.47</v>
      </c>
      <c r="J26" s="465">
        <f t="shared" si="3"/>
        <v>42.65</v>
      </c>
      <c r="K26" s="465">
        <f t="shared" si="4"/>
        <v>50.18</v>
      </c>
      <c r="L26" s="465">
        <f t="shared" si="5"/>
        <v>86.69</v>
      </c>
      <c r="M26" s="465">
        <f t="shared" si="6"/>
        <v>136.87</v>
      </c>
      <c r="N26" s="465">
        <v>49.637692941176475</v>
      </c>
      <c r="O26" s="465">
        <v>91.002437058823531</v>
      </c>
      <c r="P26" s="465">
        <f t="shared" si="7"/>
        <v>140.64013</v>
      </c>
      <c r="Q26" s="465">
        <f t="shared" si="8"/>
        <v>13.722307058823525</v>
      </c>
      <c r="R26" s="465">
        <f t="shared" si="9"/>
        <v>25.157562941176465</v>
      </c>
      <c r="S26" s="465">
        <f t="shared" si="10"/>
        <v>38.87986999999999</v>
      </c>
      <c r="T26" s="463" t="s">
        <v>896</v>
      </c>
      <c r="U26" s="463">
        <f t="shared" si="11"/>
        <v>830</v>
      </c>
      <c r="V26" s="463">
        <f t="shared" si="12"/>
        <v>830</v>
      </c>
    </row>
    <row r="27" spans="1:22" s="466" customFormat="1" ht="27" customHeight="1">
      <c r="A27" s="463">
        <v>17</v>
      </c>
      <c r="B27" s="464" t="s">
        <v>885</v>
      </c>
      <c r="C27" s="477">
        <v>1106</v>
      </c>
      <c r="D27" s="463">
        <v>840</v>
      </c>
      <c r="E27" s="465">
        <f t="shared" si="0"/>
        <v>66.36</v>
      </c>
      <c r="F27" s="465">
        <f t="shared" si="1"/>
        <v>121.66</v>
      </c>
      <c r="G27" s="465">
        <f t="shared" si="2"/>
        <v>188.01999999999998</v>
      </c>
      <c r="H27" s="465">
        <v>3.4299999999999997</v>
      </c>
      <c r="I27" s="465">
        <v>23.02000000000001</v>
      </c>
      <c r="J27" s="465">
        <f t="shared" si="3"/>
        <v>26.45000000000001</v>
      </c>
      <c r="K27" s="465">
        <f t="shared" si="4"/>
        <v>62.93</v>
      </c>
      <c r="L27" s="465">
        <f t="shared" si="5"/>
        <v>98.639999999999986</v>
      </c>
      <c r="M27" s="465">
        <f t="shared" si="6"/>
        <v>161.57</v>
      </c>
      <c r="N27" s="465">
        <v>50.095461176470586</v>
      </c>
      <c r="O27" s="465">
        <v>91.841678823529406</v>
      </c>
      <c r="P27" s="465">
        <f t="shared" si="7"/>
        <v>141.93714</v>
      </c>
      <c r="Q27" s="465">
        <f t="shared" si="8"/>
        <v>16.264538823529413</v>
      </c>
      <c r="R27" s="465">
        <f t="shared" si="9"/>
        <v>29.81832117647059</v>
      </c>
      <c r="S27" s="465">
        <f t="shared" si="10"/>
        <v>46.082860000000004</v>
      </c>
      <c r="T27" s="463" t="s">
        <v>896</v>
      </c>
      <c r="U27" s="463">
        <f t="shared" si="11"/>
        <v>840</v>
      </c>
      <c r="V27" s="463">
        <f t="shared" si="12"/>
        <v>840</v>
      </c>
    </row>
    <row r="28" spans="1:22" s="466" customFormat="1" ht="27" customHeight="1">
      <c r="A28" s="463">
        <v>18</v>
      </c>
      <c r="B28" s="464" t="s">
        <v>888</v>
      </c>
      <c r="C28" s="477">
        <v>2292</v>
      </c>
      <c r="D28" s="463">
        <v>1934</v>
      </c>
      <c r="E28" s="465">
        <f t="shared" si="0"/>
        <v>137.52000000000001</v>
      </c>
      <c r="F28" s="465">
        <f t="shared" si="1"/>
        <v>252.12</v>
      </c>
      <c r="G28" s="465">
        <f t="shared" si="2"/>
        <v>389.64</v>
      </c>
      <c r="H28" s="465">
        <v>20.750000000000014</v>
      </c>
      <c r="I28" s="465">
        <v>107.19</v>
      </c>
      <c r="J28" s="465">
        <f t="shared" si="3"/>
        <v>127.94000000000001</v>
      </c>
      <c r="K28" s="465">
        <f t="shared" si="4"/>
        <v>116.77</v>
      </c>
      <c r="L28" s="465">
        <f t="shared" si="5"/>
        <v>144.93</v>
      </c>
      <c r="M28" s="465">
        <f t="shared" si="6"/>
        <v>261.7</v>
      </c>
      <c r="N28" s="465">
        <v>114.27958588235295</v>
      </c>
      <c r="O28" s="465">
        <v>209.51257411764706</v>
      </c>
      <c r="P28" s="465">
        <f t="shared" si="7"/>
        <v>323.79216000000002</v>
      </c>
      <c r="Q28" s="465">
        <f t="shared" si="8"/>
        <v>23.240414117647063</v>
      </c>
      <c r="R28" s="465">
        <f t="shared" si="9"/>
        <v>42.607425882352942</v>
      </c>
      <c r="S28" s="465">
        <f t="shared" si="10"/>
        <v>65.847840000000005</v>
      </c>
      <c r="T28" s="463" t="s">
        <v>896</v>
      </c>
      <c r="U28" s="463">
        <f t="shared" si="11"/>
        <v>1934</v>
      </c>
      <c r="V28" s="463">
        <f t="shared" si="12"/>
        <v>1934</v>
      </c>
    </row>
    <row r="29" spans="1:22" s="466" customFormat="1" ht="27" customHeight="1">
      <c r="A29" s="463">
        <v>19</v>
      </c>
      <c r="B29" s="464" t="s">
        <v>886</v>
      </c>
      <c r="C29" s="477">
        <v>1221</v>
      </c>
      <c r="D29" s="463">
        <v>901</v>
      </c>
      <c r="E29" s="465">
        <f t="shared" si="0"/>
        <v>73.260000000000005</v>
      </c>
      <c r="F29" s="465">
        <f t="shared" si="1"/>
        <v>134.31</v>
      </c>
      <c r="G29" s="465">
        <f t="shared" si="2"/>
        <v>207.57</v>
      </c>
      <c r="H29" s="465">
        <v>19.900000000000006</v>
      </c>
      <c r="I29" s="465">
        <v>53.52000000000001</v>
      </c>
      <c r="J29" s="465">
        <f t="shared" si="3"/>
        <v>73.420000000000016</v>
      </c>
      <c r="K29" s="465">
        <f t="shared" si="4"/>
        <v>53.36</v>
      </c>
      <c r="L29" s="465">
        <f t="shared" si="5"/>
        <v>80.789999999999992</v>
      </c>
      <c r="M29" s="465">
        <f t="shared" si="6"/>
        <v>134.14999999999998</v>
      </c>
      <c r="N29" s="465">
        <v>53.242627058823523</v>
      </c>
      <c r="O29" s="465">
        <v>97.611482941176476</v>
      </c>
      <c r="P29" s="465">
        <f t="shared" si="7"/>
        <v>150.85410999999999</v>
      </c>
      <c r="Q29" s="465">
        <f t="shared" si="8"/>
        <v>20.017372941176482</v>
      </c>
      <c r="R29" s="465">
        <f t="shared" si="9"/>
        <v>36.698517058823526</v>
      </c>
      <c r="S29" s="465">
        <f t="shared" si="10"/>
        <v>56.715890000000009</v>
      </c>
      <c r="T29" s="463" t="s">
        <v>896</v>
      </c>
      <c r="U29" s="463">
        <f t="shared" si="11"/>
        <v>901</v>
      </c>
      <c r="V29" s="463">
        <f t="shared" si="12"/>
        <v>901</v>
      </c>
    </row>
    <row r="30" spans="1:22" s="466" customFormat="1" ht="27" customHeight="1">
      <c r="A30" s="463">
        <v>20</v>
      </c>
      <c r="B30" s="464" t="s">
        <v>887</v>
      </c>
      <c r="C30" s="477">
        <v>1764</v>
      </c>
      <c r="D30" s="463">
        <v>1492</v>
      </c>
      <c r="E30" s="465">
        <f t="shared" si="0"/>
        <v>105.84</v>
      </c>
      <c r="F30" s="465">
        <f t="shared" si="1"/>
        <v>194.04</v>
      </c>
      <c r="G30" s="465">
        <f t="shared" si="2"/>
        <v>299.88</v>
      </c>
      <c r="H30" s="465">
        <v>18.840000000000003</v>
      </c>
      <c r="I30" s="465">
        <v>51.260000000000019</v>
      </c>
      <c r="J30" s="465">
        <f t="shared" si="3"/>
        <v>70.100000000000023</v>
      </c>
      <c r="K30" s="465">
        <f t="shared" si="4"/>
        <v>87</v>
      </c>
      <c r="L30" s="465">
        <f t="shared" si="5"/>
        <v>142.77999999999997</v>
      </c>
      <c r="M30" s="465">
        <f t="shared" si="6"/>
        <v>229.77999999999997</v>
      </c>
      <c r="N30" s="465">
        <v>88.159736470588243</v>
      </c>
      <c r="O30" s="465">
        <v>161.62618352941178</v>
      </c>
      <c r="P30" s="465">
        <f t="shared" si="7"/>
        <v>249.78592000000003</v>
      </c>
      <c r="Q30" s="465">
        <f t="shared" si="8"/>
        <v>17.680263529411761</v>
      </c>
      <c r="R30" s="465">
        <f t="shared" si="9"/>
        <v>32.413816470588216</v>
      </c>
      <c r="S30" s="465">
        <f t="shared" si="10"/>
        <v>50.094079999999977</v>
      </c>
      <c r="T30" s="463" t="s">
        <v>896</v>
      </c>
      <c r="U30" s="463">
        <f t="shared" si="11"/>
        <v>1492</v>
      </c>
      <c r="V30" s="463">
        <f t="shared" si="12"/>
        <v>1492</v>
      </c>
    </row>
    <row r="31" spans="1:22" s="466" customFormat="1" ht="27" customHeight="1">
      <c r="A31" s="463">
        <v>21</v>
      </c>
      <c r="B31" s="464" t="s">
        <v>889</v>
      </c>
      <c r="C31" s="477">
        <v>952</v>
      </c>
      <c r="D31" s="463">
        <v>880</v>
      </c>
      <c r="E31" s="465">
        <f t="shared" si="0"/>
        <v>57.12</v>
      </c>
      <c r="F31" s="465">
        <f t="shared" si="1"/>
        <v>104.72</v>
      </c>
      <c r="G31" s="465">
        <f t="shared" si="2"/>
        <v>161.84</v>
      </c>
      <c r="H31" s="465">
        <v>8.460000000000008</v>
      </c>
      <c r="I31" s="465">
        <v>49.09999999999998</v>
      </c>
      <c r="J31" s="465">
        <f t="shared" si="3"/>
        <v>57.559999999999988</v>
      </c>
      <c r="K31" s="465">
        <f t="shared" si="4"/>
        <v>48.659999999999989</v>
      </c>
      <c r="L31" s="465">
        <f t="shared" si="5"/>
        <v>55.620000000000019</v>
      </c>
      <c r="M31" s="465">
        <f t="shared" si="6"/>
        <v>104.28</v>
      </c>
      <c r="N31" s="465">
        <v>52.47</v>
      </c>
      <c r="O31" s="465">
        <v>96.194999999999993</v>
      </c>
      <c r="P31" s="465">
        <f t="shared" si="7"/>
        <v>148.66499999999999</v>
      </c>
      <c r="Q31" s="465">
        <f t="shared" si="8"/>
        <v>4.6499999999999986</v>
      </c>
      <c r="R31" s="465">
        <f t="shared" si="9"/>
        <v>8.5250000000000057</v>
      </c>
      <c r="S31" s="465">
        <f t="shared" si="10"/>
        <v>13.175000000000004</v>
      </c>
      <c r="T31" s="463" t="s">
        <v>896</v>
      </c>
      <c r="U31" s="463">
        <f t="shared" si="11"/>
        <v>880</v>
      </c>
      <c r="V31" s="463">
        <f t="shared" si="12"/>
        <v>880</v>
      </c>
    </row>
    <row r="32" spans="1:22" s="466" customFormat="1" ht="27" customHeight="1">
      <c r="A32" s="463">
        <v>22</v>
      </c>
      <c r="B32" s="464" t="s">
        <v>890</v>
      </c>
      <c r="C32" s="477">
        <v>1384</v>
      </c>
      <c r="D32" s="463">
        <v>1160</v>
      </c>
      <c r="E32" s="465">
        <f t="shared" si="0"/>
        <v>83.04</v>
      </c>
      <c r="F32" s="465">
        <f t="shared" si="1"/>
        <v>152.24</v>
      </c>
      <c r="G32" s="465">
        <f t="shared" si="2"/>
        <v>235.28000000000003</v>
      </c>
      <c r="H32" s="465">
        <v>15.269999999999996</v>
      </c>
      <c r="I32" s="465">
        <v>39.839999999999975</v>
      </c>
      <c r="J32" s="465">
        <f t="shared" si="3"/>
        <v>55.109999999999971</v>
      </c>
      <c r="K32" s="465">
        <f t="shared" si="4"/>
        <v>67.77000000000001</v>
      </c>
      <c r="L32" s="465">
        <f t="shared" si="5"/>
        <v>112.40000000000003</v>
      </c>
      <c r="M32" s="465">
        <f t="shared" si="6"/>
        <v>180.17000000000004</v>
      </c>
      <c r="N32" s="465">
        <v>67.866</v>
      </c>
      <c r="O32" s="465">
        <v>124.42099999999999</v>
      </c>
      <c r="P32" s="465">
        <f t="shared" si="7"/>
        <v>192.28699999999998</v>
      </c>
      <c r="Q32" s="465">
        <f t="shared" si="8"/>
        <v>15.174000000000007</v>
      </c>
      <c r="R32" s="465">
        <f t="shared" si="9"/>
        <v>27.819000000000017</v>
      </c>
      <c r="S32" s="465">
        <f t="shared" si="10"/>
        <v>42.993000000000023</v>
      </c>
      <c r="T32" s="463" t="s">
        <v>896</v>
      </c>
      <c r="U32" s="463">
        <f t="shared" si="11"/>
        <v>1160</v>
      </c>
      <c r="V32" s="463">
        <f t="shared" si="12"/>
        <v>1160</v>
      </c>
    </row>
    <row r="33" spans="1:22" s="466" customFormat="1" ht="27" customHeight="1">
      <c r="B33" s="467" t="s">
        <v>15</v>
      </c>
      <c r="C33" s="463">
        <f>SUM(C11:C32)</f>
        <v>32247</v>
      </c>
      <c r="D33" s="463">
        <f t="shared" ref="D33:V33" si="13">SUM(D11:D32)</f>
        <v>26669</v>
      </c>
      <c r="E33" s="465">
        <f t="shared" si="13"/>
        <v>1934.8199999999995</v>
      </c>
      <c r="F33" s="465">
        <f t="shared" si="13"/>
        <v>3547.1699999999992</v>
      </c>
      <c r="G33" s="465">
        <f t="shared" si="13"/>
        <v>5481.9900000000007</v>
      </c>
      <c r="H33" s="465">
        <f t="shared" si="13"/>
        <v>341.5200000000001</v>
      </c>
      <c r="I33" s="465">
        <f t="shared" si="13"/>
        <v>1241.8499999999999</v>
      </c>
      <c r="J33" s="465">
        <f t="shared" si="13"/>
        <v>1583.3700000000001</v>
      </c>
      <c r="K33" s="465">
        <f t="shared" si="13"/>
        <v>1593.3</v>
      </c>
      <c r="L33" s="465">
        <f t="shared" si="13"/>
        <v>2305.3200000000002</v>
      </c>
      <c r="M33" s="465">
        <f t="shared" si="13"/>
        <v>3898.6200000000003</v>
      </c>
      <c r="N33" s="465">
        <f t="shared" si="13"/>
        <v>1584.2678399999998</v>
      </c>
      <c r="O33" s="465">
        <f t="shared" si="13"/>
        <v>2904.4910399999994</v>
      </c>
      <c r="P33" s="465">
        <f t="shared" si="13"/>
        <v>4488.7588800000003</v>
      </c>
      <c r="Q33" s="465">
        <f t="shared" si="13"/>
        <v>350.55215999999996</v>
      </c>
      <c r="R33" s="465">
        <f t="shared" si="13"/>
        <v>642.67895999999996</v>
      </c>
      <c r="S33" s="465">
        <f t="shared" si="13"/>
        <v>993.23111999999992</v>
      </c>
      <c r="T33" s="463"/>
      <c r="U33" s="463">
        <f t="shared" si="13"/>
        <v>26669</v>
      </c>
      <c r="V33" s="463">
        <f t="shared" si="13"/>
        <v>26669</v>
      </c>
    </row>
    <row r="38" spans="1:22" ht="15.75">
      <c r="A38" s="11" t="s">
        <v>1022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921"/>
      <c r="Q38" s="921"/>
      <c r="U38" s="12"/>
    </row>
    <row r="39" spans="1:22" ht="19.5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841" t="s">
        <v>848</v>
      </c>
      <c r="S39" s="841"/>
      <c r="T39" s="841"/>
      <c r="U39" s="841"/>
      <c r="V39" s="841"/>
    </row>
    <row r="40" spans="1:22" ht="19.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841" t="s">
        <v>849</v>
      </c>
      <c r="S40" s="841"/>
      <c r="T40" s="841"/>
      <c r="U40" s="841"/>
      <c r="V40" s="841"/>
    </row>
    <row r="41" spans="1:22">
      <c r="O41" s="738"/>
      <c r="P41" s="738"/>
      <c r="Q41" s="738"/>
    </row>
  </sheetData>
  <mergeCells count="23">
    <mergeCell ref="O41:Q41"/>
    <mergeCell ref="P38:Q38"/>
    <mergeCell ref="A3:V3"/>
    <mergeCell ref="A4:V4"/>
    <mergeCell ref="U6:V6"/>
    <mergeCell ref="A6:S6"/>
    <mergeCell ref="V8:V9"/>
    <mergeCell ref="U8:U9"/>
    <mergeCell ref="E8:G8"/>
    <mergeCell ref="T8:T9"/>
    <mergeCell ref="K8:M8"/>
    <mergeCell ref="D8:D9"/>
    <mergeCell ref="P7:V7"/>
    <mergeCell ref="A5:C5"/>
    <mergeCell ref="H8:J8"/>
    <mergeCell ref="R39:V39"/>
    <mergeCell ref="A8:A9"/>
    <mergeCell ref="R40:V40"/>
    <mergeCell ref="Q2:V2"/>
    <mergeCell ref="Q8:S8"/>
    <mergeCell ref="B8:B9"/>
    <mergeCell ref="C8:C9"/>
    <mergeCell ref="N8:P8"/>
  </mergeCells>
  <printOptions horizontalCentered="1"/>
  <pageMargins left="0.70866141732283472" right="0.70866141732283472" top="0.23622047244094491" bottom="0" header="0.31496062992125984" footer="0.31496062992125984"/>
  <pageSetup paperSize="9" scale="5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44"/>
  <sheetViews>
    <sheetView view="pageBreakPreview" topLeftCell="A19" zoomScale="70" zoomScaleNormal="80" zoomScaleSheetLayoutView="70" workbookViewId="0">
      <selection activeCell="P41" sqref="P41:Q41"/>
    </sheetView>
  </sheetViews>
  <sheetFormatPr defaultRowHeight="12.75"/>
  <cols>
    <col min="2" max="2" width="19.28515625" bestFit="1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12" max="13" width="9.85546875" bestFit="1" customWidth="1"/>
    <col min="14" max="16" width="10" customWidth="1"/>
    <col min="17" max="17" width="11.85546875" bestFit="1" customWidth="1"/>
    <col min="18" max="18" width="10.28515625" bestFit="1" customWidth="1"/>
    <col min="19" max="19" width="10.42578125" bestFit="1" customWidth="1"/>
    <col min="20" max="20" width="14.7109375" customWidth="1"/>
    <col min="21" max="21" width="11.140625" customWidth="1"/>
    <col min="22" max="22" width="11.85546875" customWidth="1"/>
  </cols>
  <sheetData>
    <row r="2" spans="1:22" ht="18.75">
      <c r="Q2" s="739" t="s">
        <v>196</v>
      </c>
      <c r="R2" s="739"/>
      <c r="S2" s="739"/>
      <c r="T2" s="739"/>
      <c r="U2" s="739"/>
      <c r="V2" s="739"/>
    </row>
    <row r="4" spans="1:22" ht="18.75">
      <c r="A4" s="937" t="s">
        <v>0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</row>
    <row r="5" spans="1:22" ht="23.25">
      <c r="A5" s="931" t="s">
        <v>717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</row>
    <row r="6" spans="1:22" ht="15.75">
      <c r="A6" s="840" t="s">
        <v>850</v>
      </c>
      <c r="B6" s="840"/>
      <c r="C6" s="84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22">
      <c r="A7" s="27"/>
      <c r="B7" s="27"/>
      <c r="C7" s="13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U7" s="27"/>
    </row>
    <row r="8" spans="1:22" ht="15.75">
      <c r="A8" s="923" t="s">
        <v>789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</row>
    <row r="9" spans="1:22" ht="15.7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932" t="s">
        <v>212</v>
      </c>
      <c r="Q9" s="932"/>
      <c r="R9" s="932"/>
      <c r="S9" s="932"/>
      <c r="T9" s="932"/>
      <c r="U9" s="932"/>
      <c r="V9" s="932"/>
    </row>
    <row r="10" spans="1:22">
      <c r="P10" s="880" t="s">
        <v>1015</v>
      </c>
      <c r="Q10" s="880"/>
      <c r="R10" s="880"/>
      <c r="S10" s="880"/>
      <c r="T10" s="880"/>
      <c r="U10" s="880"/>
      <c r="V10" s="880"/>
    </row>
    <row r="11" spans="1:22" ht="28.5" customHeight="1">
      <c r="A11" s="924" t="s">
        <v>19</v>
      </c>
      <c r="B11" s="913" t="s">
        <v>194</v>
      </c>
      <c r="C11" s="913" t="s">
        <v>346</v>
      </c>
      <c r="D11" s="913" t="s">
        <v>449</v>
      </c>
      <c r="E11" s="934" t="s">
        <v>812</v>
      </c>
      <c r="F11" s="934"/>
      <c r="G11" s="934"/>
      <c r="H11" s="895" t="s">
        <v>799</v>
      </c>
      <c r="I11" s="896"/>
      <c r="J11" s="936"/>
      <c r="K11" s="915" t="s">
        <v>348</v>
      </c>
      <c r="L11" s="916"/>
      <c r="M11" s="917"/>
      <c r="N11" s="927" t="s">
        <v>148</v>
      </c>
      <c r="O11" s="928"/>
      <c r="P11" s="929"/>
      <c r="Q11" s="865" t="s">
        <v>813</v>
      </c>
      <c r="R11" s="865"/>
      <c r="S11" s="865"/>
      <c r="T11" s="913" t="s">
        <v>233</v>
      </c>
      <c r="U11" s="913" t="s">
        <v>400</v>
      </c>
      <c r="V11" s="913" t="s">
        <v>349</v>
      </c>
    </row>
    <row r="12" spans="1:22" ht="65.25" customHeight="1">
      <c r="A12" s="925"/>
      <c r="B12" s="914"/>
      <c r="C12" s="914"/>
      <c r="D12" s="914"/>
      <c r="E12" s="295" t="s">
        <v>169</v>
      </c>
      <c r="F12" s="295" t="s">
        <v>195</v>
      </c>
      <c r="G12" s="295" t="s">
        <v>15</v>
      </c>
      <c r="H12" s="295" t="s">
        <v>169</v>
      </c>
      <c r="I12" s="295" t="s">
        <v>195</v>
      </c>
      <c r="J12" s="295" t="s">
        <v>15</v>
      </c>
      <c r="K12" s="295" t="s">
        <v>169</v>
      </c>
      <c r="L12" s="295" t="s">
        <v>195</v>
      </c>
      <c r="M12" s="295" t="s">
        <v>15</v>
      </c>
      <c r="N12" s="295" t="s">
        <v>169</v>
      </c>
      <c r="O12" s="295" t="s">
        <v>195</v>
      </c>
      <c r="P12" s="295" t="s">
        <v>15</v>
      </c>
      <c r="Q12" s="295" t="s">
        <v>221</v>
      </c>
      <c r="R12" s="295" t="s">
        <v>204</v>
      </c>
      <c r="S12" s="295" t="s">
        <v>205</v>
      </c>
      <c r="T12" s="914"/>
      <c r="U12" s="914"/>
      <c r="V12" s="914"/>
    </row>
    <row r="13" spans="1:22">
      <c r="A13" s="130">
        <v>1</v>
      </c>
      <c r="B13" s="90">
        <v>2</v>
      </c>
      <c r="C13" s="6">
        <v>3</v>
      </c>
      <c r="D13" s="90">
        <v>4</v>
      </c>
      <c r="E13" s="90">
        <v>5</v>
      </c>
      <c r="F13" s="6">
        <v>6</v>
      </c>
      <c r="G13" s="90">
        <v>7</v>
      </c>
      <c r="H13" s="90">
        <v>8</v>
      </c>
      <c r="I13" s="6">
        <v>9</v>
      </c>
      <c r="J13" s="90">
        <v>10</v>
      </c>
      <c r="K13" s="90">
        <v>11</v>
      </c>
      <c r="L13" s="6">
        <v>12</v>
      </c>
      <c r="M13" s="90">
        <v>13</v>
      </c>
      <c r="N13" s="90">
        <v>14</v>
      </c>
      <c r="O13" s="6">
        <v>15</v>
      </c>
      <c r="P13" s="90">
        <v>16</v>
      </c>
      <c r="Q13" s="90">
        <v>17</v>
      </c>
      <c r="R13" s="6">
        <v>18</v>
      </c>
      <c r="S13" s="90">
        <v>19</v>
      </c>
      <c r="T13" s="90">
        <v>20</v>
      </c>
      <c r="U13" s="6">
        <v>21</v>
      </c>
      <c r="V13" s="90">
        <v>22</v>
      </c>
    </row>
    <row r="14" spans="1:22" s="466" customFormat="1" ht="27" customHeight="1">
      <c r="A14" s="463">
        <v>1</v>
      </c>
      <c r="B14" s="464" t="s">
        <v>869</v>
      </c>
      <c r="C14" s="463">
        <v>1122</v>
      </c>
      <c r="D14" s="463">
        <v>1030</v>
      </c>
      <c r="E14" s="465">
        <f>(C14*600*10)/100000</f>
        <v>67.319999999999993</v>
      </c>
      <c r="F14" s="465">
        <f>(C14*1100*10)/100000</f>
        <v>123.42</v>
      </c>
      <c r="G14" s="465">
        <f>E14+F14</f>
        <v>190.74</v>
      </c>
      <c r="H14" s="465">
        <v>3.0499999999999972</v>
      </c>
      <c r="I14" s="465">
        <v>58.679999999999993</v>
      </c>
      <c r="J14" s="465">
        <f>H14+I14</f>
        <v>61.72999999999999</v>
      </c>
      <c r="K14" s="465">
        <f>E14-H14</f>
        <v>64.27</v>
      </c>
      <c r="L14" s="465">
        <f>F14-I14</f>
        <v>64.740000000000009</v>
      </c>
      <c r="M14" s="465">
        <f>K14+L14</f>
        <v>129.01</v>
      </c>
      <c r="N14" s="465">
        <v>61.752000000000002</v>
      </c>
      <c r="O14" s="465">
        <v>113.212</v>
      </c>
      <c r="P14" s="465">
        <f>N14+O14</f>
        <v>174.964</v>
      </c>
      <c r="Q14" s="465">
        <f>H14+K14-N14</f>
        <v>5.5679999999999907</v>
      </c>
      <c r="R14" s="465">
        <f>I14+L14-O14</f>
        <v>10.207999999999998</v>
      </c>
      <c r="S14" s="465">
        <f>Q14+R14</f>
        <v>15.775999999999989</v>
      </c>
      <c r="T14" s="463" t="s">
        <v>896</v>
      </c>
      <c r="U14" s="463">
        <f>D14</f>
        <v>1030</v>
      </c>
      <c r="V14" s="463">
        <f>U14</f>
        <v>1030</v>
      </c>
    </row>
    <row r="15" spans="1:22" s="466" customFormat="1" ht="27" customHeight="1">
      <c r="A15" s="463">
        <v>2</v>
      </c>
      <c r="B15" s="464" t="s">
        <v>870</v>
      </c>
      <c r="C15" s="463">
        <v>400</v>
      </c>
      <c r="D15" s="463">
        <v>348</v>
      </c>
      <c r="E15" s="465">
        <f t="shared" ref="E15:E35" si="0">(C15*600*10)/100000</f>
        <v>24</v>
      </c>
      <c r="F15" s="465">
        <f t="shared" ref="F15:F35" si="1">(C15*1100*10)/100000</f>
        <v>44</v>
      </c>
      <c r="G15" s="465">
        <f t="shared" ref="G15:G35" si="2">E15+F15</f>
        <v>68</v>
      </c>
      <c r="H15" s="465">
        <v>4.1900000000000013</v>
      </c>
      <c r="I15" s="465">
        <v>18.78</v>
      </c>
      <c r="J15" s="465">
        <f t="shared" ref="J15:J35" si="3">H15+I15</f>
        <v>22.970000000000002</v>
      </c>
      <c r="K15" s="465">
        <f t="shared" ref="K15:K35" si="4">E15-H15</f>
        <v>19.809999999999999</v>
      </c>
      <c r="L15" s="465">
        <f t="shared" ref="L15:L35" si="5">F15-I15</f>
        <v>25.22</v>
      </c>
      <c r="M15" s="465">
        <f t="shared" ref="M15:M35" si="6">K15+L15</f>
        <v>45.03</v>
      </c>
      <c r="N15" s="465">
        <v>19.844999999999999</v>
      </c>
      <c r="O15" s="465">
        <v>36.3825</v>
      </c>
      <c r="P15" s="465">
        <f t="shared" ref="P15:P35" si="7">N15+O15</f>
        <v>56.227499999999999</v>
      </c>
      <c r="Q15" s="465">
        <f t="shared" ref="Q15:R35" si="8">H15+K15-N15</f>
        <v>4.1550000000000011</v>
      </c>
      <c r="R15" s="465">
        <f t="shared" si="8"/>
        <v>7.6174999999999997</v>
      </c>
      <c r="S15" s="465">
        <f t="shared" ref="S15:S35" si="9">Q15+R15</f>
        <v>11.772500000000001</v>
      </c>
      <c r="T15" s="463" t="s">
        <v>896</v>
      </c>
      <c r="U15" s="463">
        <f t="shared" ref="U15:U35" si="10">D15</f>
        <v>348</v>
      </c>
      <c r="V15" s="463">
        <f t="shared" ref="V15:V35" si="11">U15</f>
        <v>348</v>
      </c>
    </row>
    <row r="16" spans="1:22" s="466" customFormat="1" ht="27" customHeight="1">
      <c r="A16" s="463">
        <v>3</v>
      </c>
      <c r="B16" s="464" t="s">
        <v>871</v>
      </c>
      <c r="C16" s="463">
        <v>850</v>
      </c>
      <c r="D16" s="463">
        <v>799</v>
      </c>
      <c r="E16" s="465">
        <f t="shared" si="0"/>
        <v>51</v>
      </c>
      <c r="F16" s="465">
        <f t="shared" si="1"/>
        <v>93.5</v>
      </c>
      <c r="G16" s="465">
        <f t="shared" si="2"/>
        <v>144.5</v>
      </c>
      <c r="H16" s="465">
        <v>3.9499999999999957</v>
      </c>
      <c r="I16" s="465">
        <v>25.069999999999993</v>
      </c>
      <c r="J16" s="465">
        <f t="shared" si="3"/>
        <v>29.019999999999989</v>
      </c>
      <c r="K16" s="465">
        <f t="shared" si="4"/>
        <v>47.050000000000004</v>
      </c>
      <c r="L16" s="465">
        <f t="shared" si="5"/>
        <v>68.430000000000007</v>
      </c>
      <c r="M16" s="465">
        <f t="shared" si="6"/>
        <v>115.48000000000002</v>
      </c>
      <c r="N16" s="465">
        <v>47.616</v>
      </c>
      <c r="O16" s="465">
        <v>87.296000000000006</v>
      </c>
      <c r="P16" s="465">
        <f t="shared" si="7"/>
        <v>134.91200000000001</v>
      </c>
      <c r="Q16" s="465">
        <f t="shared" si="8"/>
        <v>3.3840000000000003</v>
      </c>
      <c r="R16" s="465">
        <f t="shared" si="8"/>
        <v>6.2039999999999935</v>
      </c>
      <c r="S16" s="465">
        <f t="shared" si="9"/>
        <v>9.5879999999999939</v>
      </c>
      <c r="T16" s="463" t="s">
        <v>896</v>
      </c>
      <c r="U16" s="463">
        <f t="shared" si="10"/>
        <v>799</v>
      </c>
      <c r="V16" s="463">
        <f t="shared" si="11"/>
        <v>799</v>
      </c>
    </row>
    <row r="17" spans="1:22" s="466" customFormat="1" ht="27" customHeight="1">
      <c r="A17" s="463">
        <v>4</v>
      </c>
      <c r="B17" s="464" t="s">
        <v>872</v>
      </c>
      <c r="C17" s="463">
        <v>420</v>
      </c>
      <c r="D17" s="463">
        <v>414</v>
      </c>
      <c r="E17" s="465">
        <f t="shared" si="0"/>
        <v>25.2</v>
      </c>
      <c r="F17" s="465">
        <f t="shared" si="1"/>
        <v>46.2</v>
      </c>
      <c r="G17" s="465">
        <f t="shared" si="2"/>
        <v>71.400000000000006</v>
      </c>
      <c r="H17" s="465">
        <v>1.5299999999999976</v>
      </c>
      <c r="I17" s="465">
        <v>11.950000000000003</v>
      </c>
      <c r="J17" s="465">
        <f t="shared" si="3"/>
        <v>13.48</v>
      </c>
      <c r="K17" s="465">
        <f t="shared" si="4"/>
        <v>23.67</v>
      </c>
      <c r="L17" s="465">
        <f t="shared" si="5"/>
        <v>34.25</v>
      </c>
      <c r="M17" s="465">
        <f t="shared" si="6"/>
        <v>57.92</v>
      </c>
      <c r="N17" s="465">
        <v>24.702000000000002</v>
      </c>
      <c r="O17" s="465">
        <v>45.287000000000006</v>
      </c>
      <c r="P17" s="465">
        <f t="shared" si="7"/>
        <v>69.989000000000004</v>
      </c>
      <c r="Q17" s="465">
        <f t="shared" si="8"/>
        <v>0.49799999999999756</v>
      </c>
      <c r="R17" s="465">
        <f t="shared" si="8"/>
        <v>0.9129999999999967</v>
      </c>
      <c r="S17" s="465">
        <f t="shared" si="9"/>
        <v>1.4109999999999943</v>
      </c>
      <c r="T17" s="463" t="s">
        <v>896</v>
      </c>
      <c r="U17" s="463">
        <f t="shared" si="10"/>
        <v>414</v>
      </c>
      <c r="V17" s="463">
        <f t="shared" si="11"/>
        <v>414</v>
      </c>
    </row>
    <row r="18" spans="1:22" s="466" customFormat="1" ht="27" customHeight="1">
      <c r="A18" s="463">
        <v>5</v>
      </c>
      <c r="B18" s="464" t="s">
        <v>873</v>
      </c>
      <c r="C18" s="463">
        <v>489</v>
      </c>
      <c r="D18" s="463">
        <v>450</v>
      </c>
      <c r="E18" s="465">
        <f t="shared" si="0"/>
        <v>29.34</v>
      </c>
      <c r="F18" s="465">
        <f t="shared" si="1"/>
        <v>53.79</v>
      </c>
      <c r="G18" s="465">
        <f t="shared" si="2"/>
        <v>83.13</v>
      </c>
      <c r="H18" s="465">
        <v>1.4299999999999997</v>
      </c>
      <c r="I18" s="465">
        <v>13.129999999999995</v>
      </c>
      <c r="J18" s="465">
        <f t="shared" si="3"/>
        <v>14.559999999999995</v>
      </c>
      <c r="K18" s="465">
        <f t="shared" si="4"/>
        <v>27.91</v>
      </c>
      <c r="L18" s="465">
        <f t="shared" si="5"/>
        <v>40.660000000000004</v>
      </c>
      <c r="M18" s="465">
        <f t="shared" si="6"/>
        <v>68.570000000000007</v>
      </c>
      <c r="N18" s="465">
        <v>26.603971764705882</v>
      </c>
      <c r="O18" s="465">
        <v>48.773948235294114</v>
      </c>
      <c r="P18" s="465">
        <f t="shared" si="7"/>
        <v>75.377919999999989</v>
      </c>
      <c r="Q18" s="465">
        <f t="shared" si="8"/>
        <v>2.7360282352941176</v>
      </c>
      <c r="R18" s="465">
        <f t="shared" si="8"/>
        <v>5.0160517647058853</v>
      </c>
      <c r="S18" s="465">
        <f t="shared" si="9"/>
        <v>7.752080000000003</v>
      </c>
      <c r="T18" s="463" t="s">
        <v>896</v>
      </c>
      <c r="U18" s="463">
        <f t="shared" si="10"/>
        <v>450</v>
      </c>
      <c r="V18" s="463">
        <f t="shared" si="11"/>
        <v>450</v>
      </c>
    </row>
    <row r="19" spans="1:22" s="466" customFormat="1" ht="27" customHeight="1">
      <c r="A19" s="463">
        <v>6</v>
      </c>
      <c r="B19" s="464" t="s">
        <v>874</v>
      </c>
      <c r="C19" s="463">
        <v>740</v>
      </c>
      <c r="D19" s="463">
        <v>690</v>
      </c>
      <c r="E19" s="465">
        <f t="shared" si="0"/>
        <v>44.4</v>
      </c>
      <c r="F19" s="465">
        <f t="shared" si="1"/>
        <v>81.400000000000006</v>
      </c>
      <c r="G19" s="465">
        <f t="shared" si="2"/>
        <v>125.80000000000001</v>
      </c>
      <c r="H19" s="465">
        <v>2.8099999999999952</v>
      </c>
      <c r="I19" s="465">
        <v>20.150000000000006</v>
      </c>
      <c r="J19" s="465">
        <f t="shared" si="3"/>
        <v>22.96</v>
      </c>
      <c r="K19" s="465">
        <f t="shared" si="4"/>
        <v>41.59</v>
      </c>
      <c r="L19" s="465">
        <f t="shared" si="5"/>
        <v>61.25</v>
      </c>
      <c r="M19" s="465">
        <f t="shared" si="6"/>
        <v>102.84</v>
      </c>
      <c r="N19" s="465">
        <v>41.172000000000004</v>
      </c>
      <c r="O19" s="465">
        <v>75.481999999999999</v>
      </c>
      <c r="P19" s="465">
        <f t="shared" si="7"/>
        <v>116.654</v>
      </c>
      <c r="Q19" s="465">
        <f t="shared" si="8"/>
        <v>3.2279999999999944</v>
      </c>
      <c r="R19" s="465">
        <f t="shared" si="8"/>
        <v>5.9180000000000064</v>
      </c>
      <c r="S19" s="465">
        <f t="shared" si="9"/>
        <v>9.1460000000000008</v>
      </c>
      <c r="T19" s="463" t="s">
        <v>896</v>
      </c>
      <c r="U19" s="463">
        <f t="shared" si="10"/>
        <v>690</v>
      </c>
      <c r="V19" s="463">
        <f t="shared" si="11"/>
        <v>690</v>
      </c>
    </row>
    <row r="20" spans="1:22" s="466" customFormat="1" ht="27" customHeight="1">
      <c r="A20" s="463">
        <v>7</v>
      </c>
      <c r="B20" s="464" t="s">
        <v>875</v>
      </c>
      <c r="C20" s="463">
        <v>661</v>
      </c>
      <c r="D20" s="463">
        <v>618</v>
      </c>
      <c r="E20" s="465">
        <f t="shared" si="0"/>
        <v>39.659999999999997</v>
      </c>
      <c r="F20" s="465">
        <f t="shared" si="1"/>
        <v>72.709999999999994</v>
      </c>
      <c r="G20" s="465">
        <f t="shared" si="2"/>
        <v>112.36999999999999</v>
      </c>
      <c r="H20" s="465">
        <v>4.43</v>
      </c>
      <c r="I20" s="465">
        <v>33.659999999999997</v>
      </c>
      <c r="J20" s="465">
        <f t="shared" si="3"/>
        <v>38.089999999999996</v>
      </c>
      <c r="K20" s="465">
        <f t="shared" si="4"/>
        <v>35.229999999999997</v>
      </c>
      <c r="L20" s="465">
        <f t="shared" si="5"/>
        <v>39.049999999999997</v>
      </c>
      <c r="M20" s="465">
        <f t="shared" si="6"/>
        <v>74.28</v>
      </c>
      <c r="N20" s="465">
        <v>36.361411764705878</v>
      </c>
      <c r="O20" s="465">
        <v>66.662588235294123</v>
      </c>
      <c r="P20" s="465">
        <f t="shared" si="7"/>
        <v>103.024</v>
      </c>
      <c r="Q20" s="465">
        <f t="shared" si="8"/>
        <v>3.2985882352941189</v>
      </c>
      <c r="R20" s="465">
        <f t="shared" si="8"/>
        <v>6.0474117647058705</v>
      </c>
      <c r="S20" s="465">
        <f t="shared" si="9"/>
        <v>9.3459999999999894</v>
      </c>
      <c r="T20" s="463" t="s">
        <v>896</v>
      </c>
      <c r="U20" s="463">
        <f t="shared" si="10"/>
        <v>618</v>
      </c>
      <c r="V20" s="463">
        <f t="shared" si="11"/>
        <v>618</v>
      </c>
    </row>
    <row r="21" spans="1:22" s="466" customFormat="1" ht="27" customHeight="1">
      <c r="A21" s="463">
        <v>8</v>
      </c>
      <c r="B21" s="464" t="s">
        <v>876</v>
      </c>
      <c r="C21" s="463">
        <v>1121</v>
      </c>
      <c r="D21" s="463">
        <v>1080</v>
      </c>
      <c r="E21" s="465">
        <f t="shared" si="0"/>
        <v>67.260000000000005</v>
      </c>
      <c r="F21" s="465">
        <f t="shared" si="1"/>
        <v>123.31</v>
      </c>
      <c r="G21" s="465">
        <f t="shared" si="2"/>
        <v>190.57</v>
      </c>
      <c r="H21" s="465">
        <v>6.1900000000000048</v>
      </c>
      <c r="I21" s="465">
        <v>57.97999999999999</v>
      </c>
      <c r="J21" s="465">
        <f t="shared" si="3"/>
        <v>64.169999999999987</v>
      </c>
      <c r="K21" s="465">
        <f t="shared" si="4"/>
        <v>61.07</v>
      </c>
      <c r="L21" s="465">
        <f t="shared" si="5"/>
        <v>65.330000000000013</v>
      </c>
      <c r="M21" s="465">
        <f t="shared" si="6"/>
        <v>126.4</v>
      </c>
      <c r="N21" s="465">
        <v>64.632000000000005</v>
      </c>
      <c r="O21" s="465">
        <v>118.492</v>
      </c>
      <c r="P21" s="465">
        <f t="shared" si="7"/>
        <v>183.12400000000002</v>
      </c>
      <c r="Q21" s="465">
        <f t="shared" si="8"/>
        <v>2.6280000000000001</v>
      </c>
      <c r="R21" s="465">
        <f t="shared" si="8"/>
        <v>4.8179999999999978</v>
      </c>
      <c r="S21" s="465">
        <f t="shared" si="9"/>
        <v>7.445999999999998</v>
      </c>
      <c r="T21" s="463" t="s">
        <v>896</v>
      </c>
      <c r="U21" s="463">
        <f t="shared" si="10"/>
        <v>1080</v>
      </c>
      <c r="V21" s="463">
        <f t="shared" si="11"/>
        <v>1080</v>
      </c>
    </row>
    <row r="22" spans="1:22" s="466" customFormat="1" ht="27" customHeight="1">
      <c r="A22" s="463">
        <v>9</v>
      </c>
      <c r="B22" s="464" t="s">
        <v>877</v>
      </c>
      <c r="C22" s="463">
        <v>411</v>
      </c>
      <c r="D22" s="463">
        <v>310</v>
      </c>
      <c r="E22" s="465">
        <f t="shared" si="0"/>
        <v>24.66</v>
      </c>
      <c r="F22" s="465">
        <f t="shared" si="1"/>
        <v>45.21</v>
      </c>
      <c r="G22" s="465">
        <f t="shared" si="2"/>
        <v>69.87</v>
      </c>
      <c r="H22" s="465">
        <v>3.240000000000002</v>
      </c>
      <c r="I22" s="465">
        <v>20.03</v>
      </c>
      <c r="J22" s="465">
        <f t="shared" si="3"/>
        <v>23.270000000000003</v>
      </c>
      <c r="K22" s="465">
        <f t="shared" si="4"/>
        <v>21.419999999999998</v>
      </c>
      <c r="L22" s="465">
        <f t="shared" si="5"/>
        <v>25.18</v>
      </c>
      <c r="M22" s="465">
        <f t="shared" si="6"/>
        <v>46.599999999999994</v>
      </c>
      <c r="N22" s="465">
        <v>18.288</v>
      </c>
      <c r="O22" s="465">
        <v>33.527999999999999</v>
      </c>
      <c r="P22" s="465">
        <f t="shared" si="7"/>
        <v>51.816000000000003</v>
      </c>
      <c r="Q22" s="465">
        <f t="shared" si="8"/>
        <v>6.3719999999999999</v>
      </c>
      <c r="R22" s="465">
        <f t="shared" si="8"/>
        <v>11.682000000000002</v>
      </c>
      <c r="S22" s="465">
        <f t="shared" si="9"/>
        <v>18.054000000000002</v>
      </c>
      <c r="T22" s="463" t="s">
        <v>896</v>
      </c>
      <c r="U22" s="463">
        <f t="shared" si="10"/>
        <v>310</v>
      </c>
      <c r="V22" s="463">
        <f t="shared" si="11"/>
        <v>310</v>
      </c>
    </row>
    <row r="23" spans="1:22" s="466" customFormat="1" ht="27" customHeight="1">
      <c r="A23" s="463">
        <v>10</v>
      </c>
      <c r="B23" s="464" t="s">
        <v>878</v>
      </c>
      <c r="C23" s="463">
        <v>1160</v>
      </c>
      <c r="D23" s="463">
        <v>1101</v>
      </c>
      <c r="E23" s="465">
        <f t="shared" si="0"/>
        <v>69.599999999999994</v>
      </c>
      <c r="F23" s="465">
        <f t="shared" si="1"/>
        <v>127.6</v>
      </c>
      <c r="G23" s="465">
        <f t="shared" si="2"/>
        <v>197.2</v>
      </c>
      <c r="H23" s="465">
        <v>3.7400000000000091</v>
      </c>
      <c r="I23" s="465">
        <v>33.930000000000007</v>
      </c>
      <c r="J23" s="465">
        <f t="shared" si="3"/>
        <v>37.670000000000016</v>
      </c>
      <c r="K23" s="465">
        <f t="shared" si="4"/>
        <v>65.859999999999985</v>
      </c>
      <c r="L23" s="465">
        <f t="shared" si="5"/>
        <v>93.669999999999987</v>
      </c>
      <c r="M23" s="465">
        <f t="shared" si="6"/>
        <v>159.52999999999997</v>
      </c>
      <c r="N23" s="465">
        <v>65.598045882352935</v>
      </c>
      <c r="O23" s="465">
        <v>120.26308411764708</v>
      </c>
      <c r="P23" s="465">
        <f t="shared" si="7"/>
        <v>185.86113</v>
      </c>
      <c r="Q23" s="465">
        <f t="shared" si="8"/>
        <v>4.0019541176470597</v>
      </c>
      <c r="R23" s="465">
        <f t="shared" si="8"/>
        <v>7.3369158823529119</v>
      </c>
      <c r="S23" s="465">
        <f t="shared" si="9"/>
        <v>11.338869999999972</v>
      </c>
      <c r="T23" s="463" t="s">
        <v>896</v>
      </c>
      <c r="U23" s="463">
        <f t="shared" si="10"/>
        <v>1101</v>
      </c>
      <c r="V23" s="463">
        <f t="shared" si="11"/>
        <v>1101</v>
      </c>
    </row>
    <row r="24" spans="1:22" s="466" customFormat="1" ht="27" customHeight="1">
      <c r="A24" s="463">
        <v>11</v>
      </c>
      <c r="B24" s="464" t="s">
        <v>879</v>
      </c>
      <c r="C24" s="463">
        <v>1170</v>
      </c>
      <c r="D24" s="463">
        <v>1150</v>
      </c>
      <c r="E24" s="465">
        <f t="shared" si="0"/>
        <v>70.2</v>
      </c>
      <c r="F24" s="465">
        <f t="shared" si="1"/>
        <v>128.69999999999999</v>
      </c>
      <c r="G24" s="465">
        <f t="shared" si="2"/>
        <v>198.89999999999998</v>
      </c>
      <c r="H24" s="465">
        <v>2.8999999999999915</v>
      </c>
      <c r="I24" s="465">
        <v>64.22999999999999</v>
      </c>
      <c r="J24" s="465">
        <f t="shared" si="3"/>
        <v>67.129999999999981</v>
      </c>
      <c r="K24" s="465">
        <f t="shared" si="4"/>
        <v>67.300000000000011</v>
      </c>
      <c r="L24" s="465">
        <f t="shared" si="5"/>
        <v>64.47</v>
      </c>
      <c r="M24" s="465">
        <f t="shared" si="6"/>
        <v>131.77000000000001</v>
      </c>
      <c r="N24" s="465">
        <v>68.171999999999997</v>
      </c>
      <c r="O24" s="465">
        <v>124.982</v>
      </c>
      <c r="P24" s="465">
        <f t="shared" si="7"/>
        <v>193.154</v>
      </c>
      <c r="Q24" s="465">
        <f t="shared" si="8"/>
        <v>2.0280000000000058</v>
      </c>
      <c r="R24" s="465">
        <f t="shared" si="8"/>
        <v>3.7179999999999893</v>
      </c>
      <c r="S24" s="465">
        <f t="shared" si="9"/>
        <v>5.7459999999999951</v>
      </c>
      <c r="T24" s="463" t="s">
        <v>896</v>
      </c>
      <c r="U24" s="463">
        <f t="shared" si="10"/>
        <v>1150</v>
      </c>
      <c r="V24" s="463">
        <f t="shared" si="11"/>
        <v>1150</v>
      </c>
    </row>
    <row r="25" spans="1:22" s="466" customFormat="1" ht="27" customHeight="1">
      <c r="A25" s="463">
        <v>12</v>
      </c>
      <c r="B25" s="464" t="s">
        <v>880</v>
      </c>
      <c r="C25" s="463">
        <v>628</v>
      </c>
      <c r="D25" s="463">
        <v>570</v>
      </c>
      <c r="E25" s="465">
        <f t="shared" si="0"/>
        <v>37.68</v>
      </c>
      <c r="F25" s="465">
        <f t="shared" si="1"/>
        <v>69.08</v>
      </c>
      <c r="G25" s="465">
        <f t="shared" si="2"/>
        <v>106.75999999999999</v>
      </c>
      <c r="H25" s="465">
        <v>4.970000000000006</v>
      </c>
      <c r="I25" s="465">
        <v>17.540000000000006</v>
      </c>
      <c r="J25" s="465">
        <f t="shared" si="3"/>
        <v>22.510000000000012</v>
      </c>
      <c r="K25" s="465">
        <f t="shared" si="4"/>
        <v>32.709999999999994</v>
      </c>
      <c r="L25" s="465">
        <f t="shared" si="5"/>
        <v>51.539999999999992</v>
      </c>
      <c r="M25" s="465">
        <f t="shared" si="6"/>
        <v>84.249999999999986</v>
      </c>
      <c r="N25" s="465">
        <v>33.293999999999997</v>
      </c>
      <c r="O25" s="465">
        <v>61.039000000000001</v>
      </c>
      <c r="P25" s="465">
        <f t="shared" si="7"/>
        <v>94.332999999999998</v>
      </c>
      <c r="Q25" s="465">
        <f t="shared" si="8"/>
        <v>4.3860000000000028</v>
      </c>
      <c r="R25" s="465">
        <f t="shared" si="8"/>
        <v>8.0409999999999968</v>
      </c>
      <c r="S25" s="465">
        <f t="shared" si="9"/>
        <v>12.427</v>
      </c>
      <c r="T25" s="463" t="s">
        <v>896</v>
      </c>
      <c r="U25" s="463">
        <f t="shared" si="10"/>
        <v>570</v>
      </c>
      <c r="V25" s="463">
        <f t="shared" si="11"/>
        <v>570</v>
      </c>
    </row>
    <row r="26" spans="1:22" s="466" customFormat="1" ht="27" customHeight="1">
      <c r="A26" s="463">
        <v>13</v>
      </c>
      <c r="B26" s="464" t="s">
        <v>881</v>
      </c>
      <c r="C26" s="463">
        <v>1470</v>
      </c>
      <c r="D26" s="463">
        <v>1439</v>
      </c>
      <c r="E26" s="465">
        <f t="shared" si="0"/>
        <v>88.2</v>
      </c>
      <c r="F26" s="465">
        <f t="shared" si="1"/>
        <v>161.69999999999999</v>
      </c>
      <c r="G26" s="465">
        <f t="shared" si="2"/>
        <v>249.89999999999998</v>
      </c>
      <c r="H26" s="465">
        <v>4.5799999999999983</v>
      </c>
      <c r="I26" s="465">
        <v>81.850000000000023</v>
      </c>
      <c r="J26" s="465">
        <f t="shared" si="3"/>
        <v>86.430000000000021</v>
      </c>
      <c r="K26" s="465">
        <f t="shared" si="4"/>
        <v>83.62</v>
      </c>
      <c r="L26" s="465">
        <f t="shared" si="5"/>
        <v>79.849999999999966</v>
      </c>
      <c r="M26" s="465">
        <f t="shared" si="6"/>
        <v>163.46999999999997</v>
      </c>
      <c r="N26" s="465">
        <v>86.19</v>
      </c>
      <c r="O26" s="465">
        <v>158.01499999999999</v>
      </c>
      <c r="P26" s="465">
        <f t="shared" si="7"/>
        <v>244.20499999999998</v>
      </c>
      <c r="Q26" s="465">
        <f t="shared" si="8"/>
        <v>2.0100000000000051</v>
      </c>
      <c r="R26" s="465">
        <f t="shared" si="8"/>
        <v>3.6850000000000023</v>
      </c>
      <c r="S26" s="465">
        <f t="shared" si="9"/>
        <v>5.6950000000000074</v>
      </c>
      <c r="T26" s="463" t="s">
        <v>896</v>
      </c>
      <c r="U26" s="463">
        <f t="shared" si="10"/>
        <v>1439</v>
      </c>
      <c r="V26" s="463">
        <f t="shared" si="11"/>
        <v>1439</v>
      </c>
    </row>
    <row r="27" spans="1:22" s="466" customFormat="1" ht="27" customHeight="1">
      <c r="A27" s="463">
        <v>14</v>
      </c>
      <c r="B27" s="464" t="s">
        <v>882</v>
      </c>
      <c r="C27" s="463">
        <v>590</v>
      </c>
      <c r="D27" s="463">
        <v>554</v>
      </c>
      <c r="E27" s="465">
        <f t="shared" si="0"/>
        <v>35.4</v>
      </c>
      <c r="F27" s="465">
        <f t="shared" si="1"/>
        <v>64.900000000000006</v>
      </c>
      <c r="G27" s="465">
        <f t="shared" si="2"/>
        <v>100.30000000000001</v>
      </c>
      <c r="H27" s="465">
        <v>1.1300000000000026</v>
      </c>
      <c r="I27" s="465">
        <v>17.400000000000006</v>
      </c>
      <c r="J27" s="465">
        <f t="shared" si="3"/>
        <v>18.530000000000008</v>
      </c>
      <c r="K27" s="465">
        <f t="shared" si="4"/>
        <v>34.269999999999996</v>
      </c>
      <c r="L27" s="465">
        <f t="shared" si="5"/>
        <v>47.5</v>
      </c>
      <c r="M27" s="465">
        <f t="shared" si="6"/>
        <v>81.77</v>
      </c>
      <c r="N27" s="465">
        <v>33.192</v>
      </c>
      <c r="O27" s="465">
        <v>60.852000000000004</v>
      </c>
      <c r="P27" s="465">
        <f t="shared" si="7"/>
        <v>94.044000000000011</v>
      </c>
      <c r="Q27" s="465">
        <f t="shared" si="8"/>
        <v>2.2079999999999984</v>
      </c>
      <c r="R27" s="465">
        <f t="shared" si="8"/>
        <v>4.0480000000000018</v>
      </c>
      <c r="S27" s="465">
        <f t="shared" si="9"/>
        <v>6.2560000000000002</v>
      </c>
      <c r="T27" s="463" t="s">
        <v>896</v>
      </c>
      <c r="U27" s="463">
        <f t="shared" si="10"/>
        <v>554</v>
      </c>
      <c r="V27" s="463">
        <f t="shared" si="11"/>
        <v>554</v>
      </c>
    </row>
    <row r="28" spans="1:22" s="466" customFormat="1" ht="27" customHeight="1">
      <c r="A28" s="463">
        <v>15</v>
      </c>
      <c r="B28" s="464" t="s">
        <v>883</v>
      </c>
      <c r="C28" s="463">
        <v>688</v>
      </c>
      <c r="D28" s="463">
        <v>631</v>
      </c>
      <c r="E28" s="465">
        <f t="shared" si="0"/>
        <v>41.28</v>
      </c>
      <c r="F28" s="465">
        <f t="shared" si="1"/>
        <v>75.680000000000007</v>
      </c>
      <c r="G28" s="465">
        <f t="shared" si="2"/>
        <v>116.96000000000001</v>
      </c>
      <c r="H28" s="465">
        <v>1.240000000000002</v>
      </c>
      <c r="I28" s="465">
        <v>19.480000000000004</v>
      </c>
      <c r="J28" s="465">
        <f t="shared" si="3"/>
        <v>20.720000000000006</v>
      </c>
      <c r="K28" s="465">
        <f t="shared" si="4"/>
        <v>40.04</v>
      </c>
      <c r="L28" s="465">
        <f t="shared" si="5"/>
        <v>56.2</v>
      </c>
      <c r="M28" s="465">
        <f t="shared" si="6"/>
        <v>96.240000000000009</v>
      </c>
      <c r="N28" s="465">
        <v>37.152681176470587</v>
      </c>
      <c r="O28" s="465">
        <v>68.113248823529403</v>
      </c>
      <c r="P28" s="465">
        <f t="shared" si="7"/>
        <v>105.26593</v>
      </c>
      <c r="Q28" s="465">
        <f t="shared" si="8"/>
        <v>4.1273188235294143</v>
      </c>
      <c r="R28" s="465">
        <f t="shared" si="8"/>
        <v>7.5667511764706035</v>
      </c>
      <c r="S28" s="465">
        <f t="shared" si="9"/>
        <v>11.694070000000018</v>
      </c>
      <c r="T28" s="463" t="s">
        <v>896</v>
      </c>
      <c r="U28" s="463">
        <f t="shared" si="10"/>
        <v>631</v>
      </c>
      <c r="V28" s="463">
        <f t="shared" si="11"/>
        <v>631</v>
      </c>
    </row>
    <row r="29" spans="1:22" s="466" customFormat="1" ht="27" customHeight="1">
      <c r="A29" s="463">
        <v>16</v>
      </c>
      <c r="B29" s="464" t="s">
        <v>884</v>
      </c>
      <c r="C29" s="463">
        <v>618</v>
      </c>
      <c r="D29" s="463">
        <v>580</v>
      </c>
      <c r="E29" s="465">
        <f t="shared" si="0"/>
        <v>37.08</v>
      </c>
      <c r="F29" s="465">
        <f t="shared" si="1"/>
        <v>67.98</v>
      </c>
      <c r="G29" s="465">
        <f t="shared" si="2"/>
        <v>105.06</v>
      </c>
      <c r="H29" s="465">
        <v>4.1099999999999994</v>
      </c>
      <c r="I29" s="465">
        <v>17.100000000000009</v>
      </c>
      <c r="J29" s="465">
        <f t="shared" si="3"/>
        <v>21.210000000000008</v>
      </c>
      <c r="K29" s="465">
        <f t="shared" si="4"/>
        <v>32.97</v>
      </c>
      <c r="L29" s="465">
        <f t="shared" si="5"/>
        <v>50.879999999999995</v>
      </c>
      <c r="M29" s="465">
        <f t="shared" si="6"/>
        <v>83.85</v>
      </c>
      <c r="N29" s="465">
        <v>34.422451764705876</v>
      </c>
      <c r="O29" s="465">
        <v>63.107828235294122</v>
      </c>
      <c r="P29" s="465">
        <f t="shared" si="7"/>
        <v>97.530280000000005</v>
      </c>
      <c r="Q29" s="465">
        <f t="shared" si="8"/>
        <v>2.6575482352941222</v>
      </c>
      <c r="R29" s="465">
        <f t="shared" si="8"/>
        <v>4.8721717647058824</v>
      </c>
      <c r="S29" s="465">
        <f t="shared" si="9"/>
        <v>7.5297200000000046</v>
      </c>
      <c r="T29" s="463" t="s">
        <v>896</v>
      </c>
      <c r="U29" s="463">
        <f t="shared" si="10"/>
        <v>580</v>
      </c>
      <c r="V29" s="463">
        <f t="shared" si="11"/>
        <v>580</v>
      </c>
    </row>
    <row r="30" spans="1:22" s="466" customFormat="1" ht="27" customHeight="1">
      <c r="A30" s="463">
        <v>17</v>
      </c>
      <c r="B30" s="464" t="s">
        <v>885</v>
      </c>
      <c r="C30" s="463">
        <v>640</v>
      </c>
      <c r="D30" s="463">
        <v>470</v>
      </c>
      <c r="E30" s="465">
        <f t="shared" si="0"/>
        <v>38.4</v>
      </c>
      <c r="F30" s="465">
        <f t="shared" si="1"/>
        <v>70.400000000000006</v>
      </c>
      <c r="G30" s="465">
        <f t="shared" si="2"/>
        <v>108.80000000000001</v>
      </c>
      <c r="H30" s="465">
        <v>0.15999999999999659</v>
      </c>
      <c r="I30" s="465">
        <v>5.4499999999999886</v>
      </c>
      <c r="J30" s="465">
        <f t="shared" si="3"/>
        <v>5.6099999999999852</v>
      </c>
      <c r="K30" s="465">
        <f t="shared" si="4"/>
        <v>38.24</v>
      </c>
      <c r="L30" s="465">
        <f t="shared" si="5"/>
        <v>64.950000000000017</v>
      </c>
      <c r="M30" s="465">
        <f t="shared" si="6"/>
        <v>103.19000000000003</v>
      </c>
      <c r="N30" s="465">
        <v>27.806322352941176</v>
      </c>
      <c r="O30" s="465">
        <v>50.978257647058825</v>
      </c>
      <c r="P30" s="465">
        <f t="shared" si="7"/>
        <v>78.784580000000005</v>
      </c>
      <c r="Q30" s="465">
        <f t="shared" si="8"/>
        <v>10.593677647058822</v>
      </c>
      <c r="R30" s="465">
        <f t="shared" si="8"/>
        <v>19.42174235294118</v>
      </c>
      <c r="S30" s="465">
        <f t="shared" si="9"/>
        <v>30.015420000000002</v>
      </c>
      <c r="T30" s="463" t="s">
        <v>896</v>
      </c>
      <c r="U30" s="463">
        <f t="shared" si="10"/>
        <v>470</v>
      </c>
      <c r="V30" s="463">
        <f t="shared" si="11"/>
        <v>470</v>
      </c>
    </row>
    <row r="31" spans="1:22" s="466" customFormat="1" ht="27" customHeight="1">
      <c r="A31" s="463">
        <v>18</v>
      </c>
      <c r="B31" s="464" t="s">
        <v>888</v>
      </c>
      <c r="C31" s="463">
        <v>1086</v>
      </c>
      <c r="D31" s="463">
        <v>1038</v>
      </c>
      <c r="E31" s="465">
        <f t="shared" si="0"/>
        <v>65.16</v>
      </c>
      <c r="F31" s="465">
        <f t="shared" si="1"/>
        <v>119.46</v>
      </c>
      <c r="G31" s="465">
        <f t="shared" si="2"/>
        <v>184.62</v>
      </c>
      <c r="H31" s="465">
        <v>6.0899999999999963</v>
      </c>
      <c r="I31" s="465">
        <v>53.459999999999994</v>
      </c>
      <c r="J31" s="465">
        <f t="shared" si="3"/>
        <v>59.54999999999999</v>
      </c>
      <c r="K31" s="465">
        <f t="shared" si="4"/>
        <v>59.07</v>
      </c>
      <c r="L31" s="465">
        <f t="shared" si="5"/>
        <v>66</v>
      </c>
      <c r="M31" s="465">
        <f t="shared" si="6"/>
        <v>125.07</v>
      </c>
      <c r="N31" s="465">
        <v>61.665483529411773</v>
      </c>
      <c r="O31" s="465">
        <v>113.05338647058822</v>
      </c>
      <c r="P31" s="465">
        <f t="shared" si="7"/>
        <v>174.71886999999998</v>
      </c>
      <c r="Q31" s="465">
        <f t="shared" si="8"/>
        <v>3.4945164705882235</v>
      </c>
      <c r="R31" s="465">
        <f t="shared" si="8"/>
        <v>6.4066135294117714</v>
      </c>
      <c r="S31" s="465">
        <f t="shared" si="9"/>
        <v>9.9011299999999949</v>
      </c>
      <c r="T31" s="463" t="s">
        <v>896</v>
      </c>
      <c r="U31" s="463">
        <f t="shared" si="10"/>
        <v>1038</v>
      </c>
      <c r="V31" s="463">
        <f t="shared" si="11"/>
        <v>1038</v>
      </c>
    </row>
    <row r="32" spans="1:22" s="466" customFormat="1" ht="27" customHeight="1">
      <c r="A32" s="463">
        <v>19</v>
      </c>
      <c r="B32" s="464" t="s">
        <v>886</v>
      </c>
      <c r="C32" s="463">
        <v>612</v>
      </c>
      <c r="D32" s="463">
        <v>554</v>
      </c>
      <c r="E32" s="465">
        <f t="shared" si="0"/>
        <v>36.72</v>
      </c>
      <c r="F32" s="465">
        <f t="shared" si="1"/>
        <v>67.319999999999993</v>
      </c>
      <c r="G32" s="465">
        <f t="shared" si="2"/>
        <v>104.03999999999999</v>
      </c>
      <c r="H32" s="465">
        <v>5.990000000000002</v>
      </c>
      <c r="I32" s="465">
        <v>29.25</v>
      </c>
      <c r="J32" s="465">
        <f t="shared" si="3"/>
        <v>35.24</v>
      </c>
      <c r="K32" s="465">
        <f t="shared" si="4"/>
        <v>30.729999999999997</v>
      </c>
      <c r="L32" s="465">
        <f t="shared" si="5"/>
        <v>38.069999999999993</v>
      </c>
      <c r="M32" s="465">
        <f t="shared" si="6"/>
        <v>68.799999999999983</v>
      </c>
      <c r="N32" s="465">
        <v>32.423407058823528</v>
      </c>
      <c r="O32" s="465">
        <v>59.442912941176473</v>
      </c>
      <c r="P32" s="465">
        <f t="shared" si="7"/>
        <v>91.866320000000002</v>
      </c>
      <c r="Q32" s="465">
        <f t="shared" si="8"/>
        <v>4.2965929411764705</v>
      </c>
      <c r="R32" s="465">
        <f t="shared" si="8"/>
        <v>7.8770870588235198</v>
      </c>
      <c r="S32" s="465">
        <f t="shared" si="9"/>
        <v>12.17367999999999</v>
      </c>
      <c r="T32" s="463" t="s">
        <v>896</v>
      </c>
      <c r="U32" s="463">
        <f t="shared" si="10"/>
        <v>554</v>
      </c>
      <c r="V32" s="463">
        <f t="shared" si="11"/>
        <v>554</v>
      </c>
    </row>
    <row r="33" spans="1:22" s="466" customFormat="1" ht="27" customHeight="1">
      <c r="A33" s="463">
        <v>20</v>
      </c>
      <c r="B33" s="464" t="s">
        <v>887</v>
      </c>
      <c r="C33" s="463">
        <v>1042</v>
      </c>
      <c r="D33" s="463">
        <v>970</v>
      </c>
      <c r="E33" s="465">
        <f t="shared" si="0"/>
        <v>62.52</v>
      </c>
      <c r="F33" s="465">
        <f t="shared" si="1"/>
        <v>114.62</v>
      </c>
      <c r="G33" s="465">
        <f t="shared" si="2"/>
        <v>177.14000000000001</v>
      </c>
      <c r="H33" s="465">
        <v>2.1299999999999955</v>
      </c>
      <c r="I33" s="465">
        <v>29.289999999999992</v>
      </c>
      <c r="J33" s="465">
        <f t="shared" si="3"/>
        <v>31.419999999999987</v>
      </c>
      <c r="K33" s="465">
        <f t="shared" si="4"/>
        <v>60.390000000000008</v>
      </c>
      <c r="L33" s="465">
        <f t="shared" si="5"/>
        <v>85.330000000000013</v>
      </c>
      <c r="M33" s="465">
        <f t="shared" si="6"/>
        <v>145.72000000000003</v>
      </c>
      <c r="N33" s="465">
        <v>57.641865882352938</v>
      </c>
      <c r="O33" s="465">
        <v>105.67675411764708</v>
      </c>
      <c r="P33" s="465">
        <f t="shared" si="7"/>
        <v>163.31862000000001</v>
      </c>
      <c r="Q33" s="465">
        <f t="shared" si="8"/>
        <v>4.8781341176470647</v>
      </c>
      <c r="R33" s="465">
        <f t="shared" si="8"/>
        <v>8.9432458823529259</v>
      </c>
      <c r="S33" s="465">
        <f t="shared" si="9"/>
        <v>13.821379999999991</v>
      </c>
      <c r="T33" s="463" t="s">
        <v>896</v>
      </c>
      <c r="U33" s="463">
        <f t="shared" si="10"/>
        <v>970</v>
      </c>
      <c r="V33" s="463">
        <f t="shared" si="11"/>
        <v>970</v>
      </c>
    </row>
    <row r="34" spans="1:22" s="466" customFormat="1" ht="27" customHeight="1">
      <c r="A34" s="463">
        <v>21</v>
      </c>
      <c r="B34" s="464" t="s">
        <v>889</v>
      </c>
      <c r="C34" s="463">
        <v>577</v>
      </c>
      <c r="D34" s="463">
        <v>511</v>
      </c>
      <c r="E34" s="465">
        <f t="shared" si="0"/>
        <v>34.619999999999997</v>
      </c>
      <c r="F34" s="465">
        <f t="shared" si="1"/>
        <v>63.47</v>
      </c>
      <c r="G34" s="465">
        <f t="shared" si="2"/>
        <v>98.09</v>
      </c>
      <c r="H34" s="465">
        <v>1.0800000000000018</v>
      </c>
      <c r="I34" s="465">
        <v>26.22</v>
      </c>
      <c r="J34" s="465">
        <f t="shared" si="3"/>
        <v>27.3</v>
      </c>
      <c r="K34" s="465">
        <f t="shared" si="4"/>
        <v>33.539999999999992</v>
      </c>
      <c r="L34" s="465">
        <f t="shared" si="5"/>
        <v>37.25</v>
      </c>
      <c r="M34" s="465">
        <f t="shared" si="6"/>
        <v>70.789999999999992</v>
      </c>
      <c r="N34" s="465">
        <v>30.659999999999997</v>
      </c>
      <c r="O34" s="465">
        <v>56.210000000000008</v>
      </c>
      <c r="P34" s="465">
        <f t="shared" si="7"/>
        <v>86.87</v>
      </c>
      <c r="Q34" s="465">
        <f t="shared" si="8"/>
        <v>3.9599999999999937</v>
      </c>
      <c r="R34" s="465">
        <f t="shared" si="8"/>
        <v>7.2599999999999909</v>
      </c>
      <c r="S34" s="465">
        <f t="shared" si="9"/>
        <v>11.219999999999985</v>
      </c>
      <c r="T34" s="463" t="s">
        <v>896</v>
      </c>
      <c r="U34" s="463">
        <f t="shared" si="10"/>
        <v>511</v>
      </c>
      <c r="V34" s="463">
        <f t="shared" si="11"/>
        <v>511</v>
      </c>
    </row>
    <row r="35" spans="1:22" s="466" customFormat="1" ht="27" customHeight="1">
      <c r="A35" s="463">
        <v>22</v>
      </c>
      <c r="B35" s="464" t="s">
        <v>890</v>
      </c>
      <c r="C35" s="463">
        <v>707</v>
      </c>
      <c r="D35" s="463">
        <v>660</v>
      </c>
      <c r="E35" s="465">
        <f t="shared" si="0"/>
        <v>42.42</v>
      </c>
      <c r="F35" s="465">
        <f t="shared" si="1"/>
        <v>77.77</v>
      </c>
      <c r="G35" s="465">
        <f t="shared" si="2"/>
        <v>120.19</v>
      </c>
      <c r="H35" s="465">
        <v>2.3999999999999986</v>
      </c>
      <c r="I35" s="465">
        <v>19.879999999999995</v>
      </c>
      <c r="J35" s="465">
        <f t="shared" si="3"/>
        <v>22.279999999999994</v>
      </c>
      <c r="K35" s="465">
        <f t="shared" si="4"/>
        <v>40.020000000000003</v>
      </c>
      <c r="L35" s="465">
        <f t="shared" si="5"/>
        <v>57.89</v>
      </c>
      <c r="M35" s="465">
        <f t="shared" si="6"/>
        <v>97.91</v>
      </c>
      <c r="N35" s="465">
        <v>39.54</v>
      </c>
      <c r="O35" s="465">
        <v>72.489999999999995</v>
      </c>
      <c r="P35" s="465">
        <f t="shared" si="7"/>
        <v>112.03</v>
      </c>
      <c r="Q35" s="465">
        <f t="shared" si="8"/>
        <v>2.8800000000000026</v>
      </c>
      <c r="R35" s="465">
        <f t="shared" si="8"/>
        <v>5.2800000000000011</v>
      </c>
      <c r="S35" s="465">
        <f t="shared" si="9"/>
        <v>8.1600000000000037</v>
      </c>
      <c r="T35" s="463" t="s">
        <v>896</v>
      </c>
      <c r="U35" s="463">
        <f t="shared" si="10"/>
        <v>660</v>
      </c>
      <c r="V35" s="463">
        <f t="shared" si="11"/>
        <v>660</v>
      </c>
    </row>
    <row r="36" spans="1:22" s="466" customFormat="1" ht="27" customHeight="1">
      <c r="B36" s="467" t="s">
        <v>15</v>
      </c>
      <c r="C36" s="463">
        <f>SUM(C14:C35)</f>
        <v>17202</v>
      </c>
      <c r="D36" s="463">
        <f t="shared" ref="D36:V36" si="12">SUM(D14:D35)</f>
        <v>15967</v>
      </c>
      <c r="E36" s="465">
        <f t="shared" si="12"/>
        <v>1032.1199999999999</v>
      </c>
      <c r="F36" s="465">
        <f t="shared" si="12"/>
        <v>1892.2200000000005</v>
      </c>
      <c r="G36" s="465">
        <f t="shared" si="12"/>
        <v>2924.34</v>
      </c>
      <c r="H36" s="465">
        <f t="shared" si="12"/>
        <v>71.339999999999975</v>
      </c>
      <c r="I36" s="465">
        <f t="shared" si="12"/>
        <v>674.5100000000001</v>
      </c>
      <c r="J36" s="465">
        <f t="shared" si="12"/>
        <v>745.84999999999991</v>
      </c>
      <c r="K36" s="465">
        <f t="shared" si="12"/>
        <v>960.78</v>
      </c>
      <c r="L36" s="465">
        <f t="shared" si="12"/>
        <v>1217.7100000000003</v>
      </c>
      <c r="M36" s="465">
        <f t="shared" si="12"/>
        <v>2178.4899999999998</v>
      </c>
      <c r="N36" s="465">
        <f t="shared" si="12"/>
        <v>948.73064117647039</v>
      </c>
      <c r="O36" s="465">
        <f t="shared" si="12"/>
        <v>1739.3395088235297</v>
      </c>
      <c r="P36" s="465">
        <f t="shared" si="12"/>
        <v>2688.0701500000005</v>
      </c>
      <c r="Q36" s="465">
        <f t="shared" si="12"/>
        <v>83.389358823529392</v>
      </c>
      <c r="R36" s="465">
        <f t="shared" si="12"/>
        <v>152.88049117647054</v>
      </c>
      <c r="S36" s="465">
        <f t="shared" si="12"/>
        <v>236.26984999999993</v>
      </c>
      <c r="T36" s="463"/>
      <c r="U36" s="463">
        <f t="shared" si="12"/>
        <v>15967</v>
      </c>
      <c r="V36" s="463">
        <f t="shared" si="12"/>
        <v>15967</v>
      </c>
    </row>
    <row r="38" spans="1:22">
      <c r="K38" s="731"/>
    </row>
    <row r="41" spans="1:22" ht="15.75">
      <c r="A41" s="11" t="s">
        <v>1022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09"/>
      <c r="O41" s="309"/>
      <c r="P41" s="921"/>
      <c r="Q41" s="921"/>
      <c r="U41" s="12"/>
    </row>
    <row r="42" spans="1:22" ht="19.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841" t="s">
        <v>848</v>
      </c>
      <c r="S42" s="841"/>
      <c r="T42" s="841"/>
      <c r="U42" s="841"/>
      <c r="V42" s="841"/>
    </row>
    <row r="43" spans="1:22" ht="19.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841" t="s">
        <v>849</v>
      </c>
      <c r="S43" s="841"/>
      <c r="T43" s="841"/>
      <c r="U43" s="841"/>
      <c r="V43" s="841"/>
    </row>
    <row r="44" spans="1:22">
      <c r="O44" s="738"/>
      <c r="P44" s="738"/>
      <c r="Q44" s="738"/>
    </row>
  </sheetData>
  <mergeCells count="23">
    <mergeCell ref="P41:Q41"/>
    <mergeCell ref="R42:V42"/>
    <mergeCell ref="R43:V43"/>
    <mergeCell ref="O44:Q44"/>
    <mergeCell ref="A4:V4"/>
    <mergeCell ref="A5:V5"/>
    <mergeCell ref="U11:U12"/>
    <mergeCell ref="T11:T12"/>
    <mergeCell ref="A11:A12"/>
    <mergeCell ref="B11:B12"/>
    <mergeCell ref="C11:C12"/>
    <mergeCell ref="D11:D12"/>
    <mergeCell ref="E11:G11"/>
    <mergeCell ref="H11:J11"/>
    <mergeCell ref="P9:V9"/>
    <mergeCell ref="Q2:V2"/>
    <mergeCell ref="K11:M11"/>
    <mergeCell ref="N11:P11"/>
    <mergeCell ref="Q11:S11"/>
    <mergeCell ref="A8:S8"/>
    <mergeCell ref="P10:V10"/>
    <mergeCell ref="V11:V12"/>
    <mergeCell ref="A6:C6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1"/>
  <sheetViews>
    <sheetView view="pageBreakPreview" topLeftCell="A7" zoomScale="85" zoomScaleSheetLayoutView="85" workbookViewId="0">
      <selection activeCell="I11" sqref="I11"/>
    </sheetView>
  </sheetViews>
  <sheetFormatPr defaultRowHeight="12.75"/>
  <cols>
    <col min="1" max="1" width="9.140625" style="13"/>
    <col min="2" max="2" width="17.140625" style="13" customWidth="1"/>
    <col min="3" max="3" width="16.5703125" style="308" customWidth="1"/>
    <col min="4" max="4" width="15.85546875" style="308" customWidth="1"/>
    <col min="5" max="5" width="18.85546875" style="308" customWidth="1"/>
    <col min="6" max="6" width="19" style="308" customWidth="1"/>
    <col min="7" max="7" width="22.5703125" style="308" customWidth="1"/>
    <col min="8" max="8" width="16.7109375" style="308" customWidth="1"/>
    <col min="9" max="9" width="30.140625" style="308" customWidth="1"/>
    <col min="10" max="16384" width="9.140625" style="13"/>
  </cols>
  <sheetData>
    <row r="1" spans="1:22" s="309" customFormat="1">
      <c r="C1" s="308"/>
      <c r="D1" s="308"/>
      <c r="E1" s="308"/>
      <c r="F1" s="308"/>
      <c r="G1" s="308"/>
      <c r="H1" s="308"/>
      <c r="I1" s="308"/>
    </row>
    <row r="2" spans="1:22" customFormat="1" ht="15">
      <c r="C2" s="304"/>
      <c r="D2" s="304"/>
      <c r="E2" s="304"/>
      <c r="F2" s="304"/>
      <c r="G2" s="304"/>
      <c r="H2" s="304"/>
      <c r="I2" s="313" t="s">
        <v>61</v>
      </c>
      <c r="J2" s="34"/>
    </row>
    <row r="3" spans="1:22" customFormat="1" ht="15">
      <c r="A3" s="860" t="s">
        <v>0</v>
      </c>
      <c r="B3" s="860"/>
      <c r="C3" s="860"/>
      <c r="D3" s="860"/>
      <c r="E3" s="860"/>
      <c r="F3" s="860"/>
      <c r="G3" s="860"/>
      <c r="H3" s="860"/>
      <c r="I3" s="860"/>
      <c r="J3" s="36"/>
    </row>
    <row r="4" spans="1:22" customFormat="1" ht="20.25" customHeight="1">
      <c r="A4" s="938" t="s">
        <v>717</v>
      </c>
      <c r="B4" s="938"/>
      <c r="C4" s="938"/>
      <c r="D4" s="938"/>
      <c r="E4" s="938"/>
      <c r="F4" s="938"/>
      <c r="G4" s="938"/>
      <c r="H4" s="938"/>
      <c r="I4" s="938"/>
      <c r="J4" s="35"/>
    </row>
    <row r="5" spans="1:22" ht="18.75" customHeight="1">
      <c r="A5" s="864" t="s">
        <v>790</v>
      </c>
      <c r="B5" s="864"/>
      <c r="C5" s="864"/>
      <c r="D5" s="864"/>
      <c r="E5" s="864"/>
      <c r="F5" s="864"/>
      <c r="G5" s="864"/>
      <c r="H5" s="864"/>
      <c r="I5" s="864"/>
    </row>
    <row r="7" spans="1:22" ht="0.75" customHeight="1"/>
    <row r="8" spans="1:22" ht="15.75">
      <c r="A8" s="840" t="s">
        <v>850</v>
      </c>
      <c r="B8" s="840"/>
      <c r="C8" s="840"/>
      <c r="I8" s="298" t="s">
        <v>18</v>
      </c>
    </row>
    <row r="9" spans="1:22" ht="15">
      <c r="D9" s="939" t="s">
        <v>1015</v>
      </c>
      <c r="E9" s="939"/>
      <c r="F9" s="939"/>
      <c r="G9" s="939"/>
      <c r="H9" s="939"/>
      <c r="I9" s="939"/>
      <c r="U9" s="16"/>
      <c r="V9" s="18"/>
    </row>
    <row r="10" spans="1:22" ht="44.25" customHeight="1">
      <c r="A10" s="4" t="s">
        <v>2</v>
      </c>
      <c r="B10" s="4" t="s">
        <v>3</v>
      </c>
      <c r="C10" s="303" t="s">
        <v>812</v>
      </c>
      <c r="D10" s="303" t="s">
        <v>814</v>
      </c>
      <c r="E10" s="303" t="s">
        <v>107</v>
      </c>
      <c r="F10" s="295" t="s">
        <v>215</v>
      </c>
      <c r="G10" s="303" t="s">
        <v>685</v>
      </c>
      <c r="H10" s="303" t="s">
        <v>148</v>
      </c>
      <c r="I10" s="25" t="s">
        <v>1027</v>
      </c>
    </row>
    <row r="11" spans="1:22" s="96" customFormat="1" ht="15.75" customHeight="1">
      <c r="A11" s="55">
        <v>1</v>
      </c>
      <c r="B11" s="54">
        <v>2</v>
      </c>
      <c r="C11" s="55">
        <v>3</v>
      </c>
      <c r="D11" s="54">
        <v>4</v>
      </c>
      <c r="E11" s="55">
        <v>5</v>
      </c>
      <c r="F11" s="54">
        <v>6</v>
      </c>
      <c r="G11" s="55">
        <v>7</v>
      </c>
      <c r="H11" s="54">
        <v>8</v>
      </c>
      <c r="I11" s="55">
        <v>9</v>
      </c>
    </row>
    <row r="12" spans="1:22" s="380" customFormat="1" ht="21" customHeight="1">
      <c r="A12" s="90">
        <v>1</v>
      </c>
      <c r="B12" s="382" t="s">
        <v>869</v>
      </c>
      <c r="C12" s="468">
        <v>53.968110000000003</v>
      </c>
      <c r="D12" s="468">
        <v>0</v>
      </c>
      <c r="E12" s="468">
        <v>45.94</v>
      </c>
      <c r="F12" s="469">
        <v>0</v>
      </c>
      <c r="G12" s="316" t="s">
        <v>899</v>
      </c>
      <c r="H12" s="468">
        <v>22.53</v>
      </c>
      <c r="I12" s="468">
        <f>D12+E12+F12-H12</f>
        <v>23.409999999999997</v>
      </c>
    </row>
    <row r="13" spans="1:22" s="380" customFormat="1" ht="21" customHeight="1">
      <c r="A13" s="90">
        <v>2</v>
      </c>
      <c r="B13" s="382" t="s">
        <v>870</v>
      </c>
      <c r="C13" s="468">
        <v>12.3546</v>
      </c>
      <c r="D13" s="468">
        <v>0</v>
      </c>
      <c r="E13" s="468">
        <v>11.07</v>
      </c>
      <c r="F13" s="469">
        <v>0</v>
      </c>
      <c r="G13" s="316" t="s">
        <v>899</v>
      </c>
      <c r="H13" s="468">
        <v>5.39</v>
      </c>
      <c r="I13" s="468">
        <f t="shared" ref="I13:I33" si="0">D13+E13+F13-H13</f>
        <v>5.6800000000000006</v>
      </c>
    </row>
    <row r="14" spans="1:22" s="380" customFormat="1" ht="21" customHeight="1">
      <c r="A14" s="90">
        <v>3</v>
      </c>
      <c r="B14" s="382" t="s">
        <v>871</v>
      </c>
      <c r="C14" s="468">
        <v>30.3597</v>
      </c>
      <c r="D14" s="468">
        <v>0</v>
      </c>
      <c r="E14" s="468">
        <v>27.35</v>
      </c>
      <c r="F14" s="469">
        <v>0</v>
      </c>
      <c r="G14" s="316" t="s">
        <v>899</v>
      </c>
      <c r="H14" s="468">
        <v>14.11</v>
      </c>
      <c r="I14" s="468">
        <f t="shared" si="0"/>
        <v>13.240000000000002</v>
      </c>
    </row>
    <row r="15" spans="1:22" s="380" customFormat="1" ht="21" customHeight="1">
      <c r="A15" s="90">
        <v>4</v>
      </c>
      <c r="B15" s="382" t="s">
        <v>872</v>
      </c>
      <c r="C15" s="468">
        <v>15.47526</v>
      </c>
      <c r="D15" s="468">
        <v>0</v>
      </c>
      <c r="E15" s="468">
        <v>12.61</v>
      </c>
      <c r="F15" s="469">
        <v>0</v>
      </c>
      <c r="G15" s="316" t="s">
        <v>899</v>
      </c>
      <c r="H15" s="468">
        <v>6.94</v>
      </c>
      <c r="I15" s="468">
        <f t="shared" si="0"/>
        <v>5.669999999999999</v>
      </c>
    </row>
    <row r="16" spans="1:22" s="380" customFormat="1" ht="21" customHeight="1">
      <c r="A16" s="90">
        <v>5</v>
      </c>
      <c r="B16" s="382" t="s">
        <v>873</v>
      </c>
      <c r="C16" s="468">
        <v>12.465120000000001</v>
      </c>
      <c r="D16" s="468">
        <v>0</v>
      </c>
      <c r="E16" s="468">
        <v>11.67</v>
      </c>
      <c r="F16" s="469">
        <v>0</v>
      </c>
      <c r="G16" s="316" t="s">
        <v>899</v>
      </c>
      <c r="H16" s="468">
        <v>5.03</v>
      </c>
      <c r="I16" s="468">
        <f t="shared" si="0"/>
        <v>6.64</v>
      </c>
    </row>
    <row r="17" spans="1:9" s="380" customFormat="1" ht="21" customHeight="1">
      <c r="A17" s="90">
        <v>6</v>
      </c>
      <c r="B17" s="382" t="s">
        <v>874</v>
      </c>
      <c r="C17" s="468">
        <v>32.171400000000006</v>
      </c>
      <c r="D17" s="468">
        <v>0</v>
      </c>
      <c r="E17" s="468">
        <v>27.98</v>
      </c>
      <c r="F17" s="469">
        <v>0</v>
      </c>
      <c r="G17" s="316" t="s">
        <v>899</v>
      </c>
      <c r="H17" s="468">
        <v>13.75</v>
      </c>
      <c r="I17" s="468">
        <f t="shared" si="0"/>
        <v>14.23</v>
      </c>
    </row>
    <row r="18" spans="1:9" s="380" customFormat="1" ht="21" customHeight="1">
      <c r="A18" s="90">
        <v>7</v>
      </c>
      <c r="B18" s="382" t="s">
        <v>875</v>
      </c>
      <c r="C18" s="468">
        <v>26.236440000000002</v>
      </c>
      <c r="D18" s="468">
        <v>0</v>
      </c>
      <c r="E18" s="468">
        <v>25.11</v>
      </c>
      <c r="F18" s="469">
        <v>0</v>
      </c>
      <c r="G18" s="316" t="s">
        <v>899</v>
      </c>
      <c r="H18" s="468">
        <v>12.48</v>
      </c>
      <c r="I18" s="468">
        <f t="shared" si="0"/>
        <v>12.629999999999999</v>
      </c>
    </row>
    <row r="19" spans="1:9" s="380" customFormat="1" ht="21" customHeight="1">
      <c r="A19" s="90">
        <v>8</v>
      </c>
      <c r="B19" s="382" t="s">
        <v>876</v>
      </c>
      <c r="C19" s="468">
        <v>31.321859999999994</v>
      </c>
      <c r="D19" s="468">
        <v>0</v>
      </c>
      <c r="E19" s="468">
        <v>24.72</v>
      </c>
      <c r="F19" s="469">
        <v>0</v>
      </c>
      <c r="G19" s="316" t="s">
        <v>899</v>
      </c>
      <c r="H19" s="468">
        <v>13.95</v>
      </c>
      <c r="I19" s="468">
        <f t="shared" si="0"/>
        <v>10.77</v>
      </c>
    </row>
    <row r="20" spans="1:9" s="380" customFormat="1" ht="21" customHeight="1">
      <c r="A20" s="90">
        <v>9</v>
      </c>
      <c r="B20" s="382" t="s">
        <v>877</v>
      </c>
      <c r="C20" s="468">
        <v>11.573639999999999</v>
      </c>
      <c r="D20" s="468">
        <v>0</v>
      </c>
      <c r="E20" s="468">
        <v>10.44</v>
      </c>
      <c r="F20" s="469">
        <v>0</v>
      </c>
      <c r="G20" s="316" t="s">
        <v>899</v>
      </c>
      <c r="H20" s="468">
        <v>4.93</v>
      </c>
      <c r="I20" s="468">
        <f t="shared" si="0"/>
        <v>5.51</v>
      </c>
    </row>
    <row r="21" spans="1:9" s="380" customFormat="1" ht="21" customHeight="1">
      <c r="A21" s="90">
        <v>10</v>
      </c>
      <c r="B21" s="382" t="s">
        <v>878</v>
      </c>
      <c r="C21" s="468">
        <v>32.295180000000002</v>
      </c>
      <c r="D21" s="468">
        <v>0</v>
      </c>
      <c r="E21" s="468">
        <v>27.12</v>
      </c>
      <c r="F21" s="469">
        <v>0</v>
      </c>
      <c r="G21" s="316" t="s">
        <v>899</v>
      </c>
      <c r="H21" s="468">
        <v>13.32</v>
      </c>
      <c r="I21" s="468">
        <f t="shared" si="0"/>
        <v>13.8</v>
      </c>
    </row>
    <row r="22" spans="1:9" s="380" customFormat="1" ht="21" customHeight="1">
      <c r="A22" s="90">
        <v>11</v>
      </c>
      <c r="B22" s="382" t="s">
        <v>879</v>
      </c>
      <c r="C22" s="468">
        <v>41.508960000000002</v>
      </c>
      <c r="D22" s="468">
        <v>0</v>
      </c>
      <c r="E22" s="468">
        <v>34.96</v>
      </c>
      <c r="F22" s="469">
        <v>0</v>
      </c>
      <c r="G22" s="316" t="s">
        <v>899</v>
      </c>
      <c r="H22" s="468">
        <v>16.350000000000001</v>
      </c>
      <c r="I22" s="468">
        <f t="shared" si="0"/>
        <v>18.61</v>
      </c>
    </row>
    <row r="23" spans="1:9" s="380" customFormat="1" ht="21" customHeight="1">
      <c r="A23" s="90">
        <v>12</v>
      </c>
      <c r="B23" s="382" t="s">
        <v>880</v>
      </c>
      <c r="C23" s="468">
        <v>16.78152</v>
      </c>
      <c r="D23" s="468">
        <v>0</v>
      </c>
      <c r="E23" s="468">
        <v>14.16</v>
      </c>
      <c r="F23" s="469">
        <v>0</v>
      </c>
      <c r="G23" s="316" t="s">
        <v>899</v>
      </c>
      <c r="H23" s="468">
        <v>6.84</v>
      </c>
      <c r="I23" s="468">
        <f t="shared" si="0"/>
        <v>7.32</v>
      </c>
    </row>
    <row r="24" spans="1:9" s="380" customFormat="1" ht="21" customHeight="1">
      <c r="A24" s="470">
        <v>13</v>
      </c>
      <c r="B24" s="382" t="s">
        <v>881</v>
      </c>
      <c r="C24" s="468">
        <v>61.706789999999998</v>
      </c>
      <c r="D24" s="468">
        <v>0</v>
      </c>
      <c r="E24" s="468">
        <v>52.89</v>
      </c>
      <c r="F24" s="469">
        <v>0</v>
      </c>
      <c r="G24" s="316" t="s">
        <v>899</v>
      </c>
      <c r="H24" s="468">
        <v>25.59</v>
      </c>
      <c r="I24" s="468">
        <f t="shared" si="0"/>
        <v>27.3</v>
      </c>
    </row>
    <row r="25" spans="1:9" s="380" customFormat="1" ht="21" customHeight="1">
      <c r="A25" s="90">
        <v>14</v>
      </c>
      <c r="B25" s="382" t="s">
        <v>882</v>
      </c>
      <c r="C25" s="468">
        <v>20.477460000000001</v>
      </c>
      <c r="D25" s="468">
        <v>0</v>
      </c>
      <c r="E25" s="468">
        <v>17.68</v>
      </c>
      <c r="F25" s="469">
        <v>0</v>
      </c>
      <c r="G25" s="316" t="s">
        <v>899</v>
      </c>
      <c r="H25" s="468">
        <v>8.33</v>
      </c>
      <c r="I25" s="468">
        <f t="shared" si="0"/>
        <v>9.35</v>
      </c>
    </row>
    <row r="26" spans="1:9" s="380" customFormat="1" ht="21" customHeight="1">
      <c r="A26" s="90">
        <v>15</v>
      </c>
      <c r="B26" s="382" t="s">
        <v>883</v>
      </c>
      <c r="C26" s="468">
        <v>22.976700000000001</v>
      </c>
      <c r="D26" s="468">
        <v>0</v>
      </c>
      <c r="E26" s="468">
        <v>19.59</v>
      </c>
      <c r="F26" s="469">
        <v>0</v>
      </c>
      <c r="G26" s="316" t="s">
        <v>899</v>
      </c>
      <c r="H26" s="468">
        <v>9.77</v>
      </c>
      <c r="I26" s="468">
        <f t="shared" si="0"/>
        <v>9.82</v>
      </c>
    </row>
    <row r="27" spans="1:9" s="380" customFormat="1" ht="21" customHeight="1">
      <c r="A27" s="90">
        <v>16</v>
      </c>
      <c r="B27" s="382" t="s">
        <v>884</v>
      </c>
      <c r="C27" s="468">
        <v>22.85568</v>
      </c>
      <c r="D27" s="468">
        <v>0</v>
      </c>
      <c r="E27" s="468">
        <v>21.38</v>
      </c>
      <c r="F27" s="469">
        <v>0</v>
      </c>
      <c r="G27" s="316" t="s">
        <v>899</v>
      </c>
      <c r="H27" s="468">
        <v>10.67</v>
      </c>
      <c r="I27" s="468">
        <f t="shared" si="0"/>
        <v>10.709999999999999</v>
      </c>
    </row>
    <row r="28" spans="1:9" s="380" customFormat="1" ht="21" customHeight="1">
      <c r="A28" s="90">
        <v>17</v>
      </c>
      <c r="B28" s="382" t="s">
        <v>885</v>
      </c>
      <c r="C28" s="468">
        <v>13.876379999999999</v>
      </c>
      <c r="D28" s="468">
        <v>0</v>
      </c>
      <c r="E28" s="468">
        <v>10.25</v>
      </c>
      <c r="F28" s="469">
        <v>0</v>
      </c>
      <c r="G28" s="316" t="s">
        <v>899</v>
      </c>
      <c r="H28" s="468">
        <v>5.33</v>
      </c>
      <c r="I28" s="468">
        <f t="shared" si="0"/>
        <v>4.92</v>
      </c>
    </row>
    <row r="29" spans="1:9" s="380" customFormat="1" ht="21" customHeight="1">
      <c r="A29" s="90">
        <v>18</v>
      </c>
      <c r="B29" s="382" t="s">
        <v>888</v>
      </c>
      <c r="C29" s="468">
        <v>40.506839999999997</v>
      </c>
      <c r="D29" s="468">
        <v>0</v>
      </c>
      <c r="E29" s="468">
        <v>34.479999999999997</v>
      </c>
      <c r="F29" s="469">
        <v>0</v>
      </c>
      <c r="G29" s="316" t="s">
        <v>899</v>
      </c>
      <c r="H29" s="468">
        <v>16.420000000000002</v>
      </c>
      <c r="I29" s="468">
        <f t="shared" si="0"/>
        <v>18.059999999999995</v>
      </c>
    </row>
    <row r="30" spans="1:9" s="380" customFormat="1" ht="21" customHeight="1">
      <c r="A30" s="90">
        <v>19</v>
      </c>
      <c r="B30" s="382" t="s">
        <v>886</v>
      </c>
      <c r="C30" s="468">
        <v>15.743639999999999</v>
      </c>
      <c r="D30" s="468">
        <v>0</v>
      </c>
      <c r="E30" s="468">
        <v>9.7200000000000006</v>
      </c>
      <c r="F30" s="469">
        <v>0</v>
      </c>
      <c r="G30" s="316" t="s">
        <v>899</v>
      </c>
      <c r="H30" s="468">
        <v>6.18</v>
      </c>
      <c r="I30" s="468">
        <f t="shared" si="0"/>
        <v>3.5400000000000009</v>
      </c>
    </row>
    <row r="31" spans="1:9" s="380" customFormat="1" ht="21" customHeight="1">
      <c r="A31" s="90">
        <v>20</v>
      </c>
      <c r="B31" s="382" t="s">
        <v>887</v>
      </c>
      <c r="C31" s="468">
        <v>35.031959999999998</v>
      </c>
      <c r="D31" s="468">
        <v>0</v>
      </c>
      <c r="E31" s="468">
        <v>27.41</v>
      </c>
      <c r="F31" s="469">
        <v>0</v>
      </c>
      <c r="G31" s="316" t="s">
        <v>899</v>
      </c>
      <c r="H31" s="468">
        <v>14.46</v>
      </c>
      <c r="I31" s="468">
        <f t="shared" si="0"/>
        <v>12.95</v>
      </c>
    </row>
    <row r="32" spans="1:9" s="380" customFormat="1" ht="21" customHeight="1">
      <c r="A32" s="90">
        <v>21</v>
      </c>
      <c r="B32" s="382" t="s">
        <v>889</v>
      </c>
      <c r="C32" s="468">
        <v>21.17286</v>
      </c>
      <c r="D32" s="468">
        <v>0</v>
      </c>
      <c r="E32" s="468">
        <v>19.7</v>
      </c>
      <c r="F32" s="469">
        <v>0</v>
      </c>
      <c r="G32" s="316" t="s">
        <v>899</v>
      </c>
      <c r="H32" s="468">
        <v>10.39</v>
      </c>
      <c r="I32" s="468">
        <f t="shared" si="0"/>
        <v>9.3099999999999987</v>
      </c>
    </row>
    <row r="33" spans="1:12" s="380" customFormat="1" ht="21" customHeight="1">
      <c r="A33" s="470">
        <v>22</v>
      </c>
      <c r="B33" s="382" t="s">
        <v>890</v>
      </c>
      <c r="C33" s="468">
        <v>28.284059999999997</v>
      </c>
      <c r="D33" s="468">
        <v>0</v>
      </c>
      <c r="E33" s="468">
        <v>21.92</v>
      </c>
      <c r="F33" s="469">
        <v>0</v>
      </c>
      <c r="G33" s="316" t="s">
        <v>899</v>
      </c>
      <c r="H33" s="468">
        <v>11.35</v>
      </c>
      <c r="I33" s="468">
        <f t="shared" si="0"/>
        <v>10.570000000000002</v>
      </c>
    </row>
    <row r="34" spans="1:12" s="380" customFormat="1" ht="21" customHeight="1">
      <c r="B34" s="316" t="s">
        <v>15</v>
      </c>
      <c r="C34" s="468">
        <f>SUM(C12:C33)</f>
        <v>599.14416000000006</v>
      </c>
      <c r="D34" s="468">
        <f t="shared" ref="D34:I34" si="1">SUM(D12:D33)</f>
        <v>0</v>
      </c>
      <c r="E34" s="468">
        <f t="shared" si="1"/>
        <v>508.15000000000009</v>
      </c>
      <c r="F34" s="468">
        <f t="shared" si="1"/>
        <v>0</v>
      </c>
      <c r="G34" s="90"/>
      <c r="H34" s="469">
        <f t="shared" si="1"/>
        <v>254.11000000000004</v>
      </c>
      <c r="I34" s="468">
        <f t="shared" si="1"/>
        <v>254.03999999999996</v>
      </c>
    </row>
    <row r="35" spans="1:12">
      <c r="E35" s="9"/>
      <c r="F35" s="9"/>
      <c r="G35" s="9"/>
      <c r="H35" s="291"/>
      <c r="I35" s="291"/>
    </row>
    <row r="36" spans="1:12">
      <c r="E36" s="9"/>
      <c r="F36" s="9"/>
      <c r="G36" s="9"/>
      <c r="H36" s="9"/>
      <c r="I36" s="291"/>
    </row>
    <row r="37" spans="1:12" ht="15.75">
      <c r="A37" s="11" t="s">
        <v>1022</v>
      </c>
      <c r="B37" s="279"/>
      <c r="E37" s="298"/>
      <c r="F37" s="298"/>
      <c r="G37" s="298"/>
      <c r="I37" s="300"/>
      <c r="J37" s="245"/>
    </row>
    <row r="38" spans="1:12">
      <c r="E38" s="300"/>
      <c r="F38" s="300"/>
      <c r="G38" s="300"/>
      <c r="H38" s="300"/>
      <c r="I38" s="300"/>
      <c r="J38" s="251"/>
      <c r="K38" s="251"/>
      <c r="L38" s="251"/>
    </row>
    <row r="39" spans="1:12">
      <c r="E39" s="300"/>
      <c r="F39" s="300"/>
      <c r="G39" s="300"/>
      <c r="H39" s="300"/>
      <c r="I39" s="300"/>
      <c r="J39" s="251"/>
      <c r="K39" s="251"/>
      <c r="L39" s="251"/>
    </row>
    <row r="40" spans="1:12" ht="19.5">
      <c r="G40" s="841" t="s">
        <v>848</v>
      </c>
      <c r="H40" s="841"/>
      <c r="I40" s="841"/>
      <c r="J40" s="841"/>
      <c r="K40" s="841"/>
      <c r="L40" s="27"/>
    </row>
    <row r="41" spans="1:12" ht="19.5">
      <c r="G41" s="841" t="s">
        <v>849</v>
      </c>
      <c r="H41" s="841"/>
      <c r="I41" s="841"/>
      <c r="J41" s="841"/>
      <c r="K41" s="841"/>
    </row>
  </sheetData>
  <mergeCells count="7">
    <mergeCell ref="A3:I3"/>
    <mergeCell ref="A4:I4"/>
    <mergeCell ref="G41:K41"/>
    <mergeCell ref="D9:I9"/>
    <mergeCell ref="A5:I5"/>
    <mergeCell ref="A8:C8"/>
    <mergeCell ref="G40:K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9" min="1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view="pageBreakPreview" zoomScale="81" zoomScaleSheetLayoutView="81" workbookViewId="0">
      <selection activeCell="G19" sqref="G19"/>
    </sheetView>
  </sheetViews>
  <sheetFormatPr defaultRowHeight="12.75"/>
  <cols>
    <col min="1" max="1" width="4.42578125" style="13" customWidth="1"/>
    <col min="2" max="2" width="37.28515625" style="13" customWidth="1"/>
    <col min="3" max="3" width="12.28515625" style="13" customWidth="1"/>
    <col min="4" max="5" width="15.140625" style="13" customWidth="1"/>
    <col min="6" max="6" width="15.85546875" style="13" customWidth="1"/>
    <col min="7" max="7" width="12.5703125" style="13" customWidth="1"/>
    <col min="8" max="8" width="30.28515625" style="13" customWidth="1"/>
    <col min="9" max="16384" width="9.140625" style="13"/>
  </cols>
  <sheetData>
    <row r="1" spans="1:9" customFormat="1" ht="15">
      <c r="D1" s="27"/>
      <c r="E1" s="27"/>
      <c r="F1" s="27"/>
      <c r="G1" s="13"/>
      <c r="H1" s="32" t="s">
        <v>62</v>
      </c>
      <c r="I1" s="34"/>
    </row>
    <row r="2" spans="1:9" customFormat="1" ht="15">
      <c r="A2" s="860" t="s">
        <v>0</v>
      </c>
      <c r="B2" s="860"/>
      <c r="C2" s="860"/>
      <c r="D2" s="860"/>
      <c r="E2" s="860"/>
      <c r="F2" s="860"/>
      <c r="G2" s="860"/>
      <c r="H2" s="860"/>
      <c r="I2" s="36"/>
    </row>
    <row r="3" spans="1:9" customFormat="1" ht="20.25">
      <c r="A3" s="748" t="s">
        <v>717</v>
      </c>
      <c r="B3" s="748"/>
      <c r="C3" s="748"/>
      <c r="D3" s="748"/>
      <c r="E3" s="748"/>
      <c r="F3" s="748"/>
      <c r="G3" s="748"/>
      <c r="H3" s="748"/>
      <c r="I3" s="35"/>
    </row>
    <row r="4" spans="1:9" customFormat="1" ht="10.5" customHeight="1"/>
    <row r="5" spans="1:9" ht="19.5" customHeight="1">
      <c r="A5" s="923" t="s">
        <v>791</v>
      </c>
      <c r="B5" s="860"/>
      <c r="C5" s="860"/>
      <c r="D5" s="860"/>
      <c r="E5" s="860"/>
      <c r="F5" s="860"/>
      <c r="G5" s="860"/>
      <c r="H5" s="860"/>
    </row>
    <row r="7" spans="1:9" s="11" customFormat="1" ht="15.75" hidden="1" customHeight="1">
      <c r="A7" s="13"/>
      <c r="B7" s="13"/>
      <c r="C7" s="13"/>
      <c r="D7" s="13"/>
      <c r="E7" s="13"/>
      <c r="F7" s="13"/>
      <c r="G7" s="13"/>
      <c r="H7" s="13"/>
    </row>
    <row r="8" spans="1:9" s="11" customFormat="1" ht="15.75">
      <c r="A8" s="840" t="s">
        <v>850</v>
      </c>
      <c r="B8" s="840"/>
      <c r="C8" s="840"/>
      <c r="D8" s="13"/>
      <c r="E8" s="13"/>
      <c r="F8" s="13"/>
      <c r="G8" s="13"/>
      <c r="H8" s="24" t="s">
        <v>22</v>
      </c>
    </row>
    <row r="9" spans="1:9" s="11" customFormat="1" ht="15.75">
      <c r="A9" s="12"/>
      <c r="B9" s="13"/>
      <c r="C9" s="13"/>
      <c r="D9" s="86"/>
      <c r="E9" s="86"/>
      <c r="G9" s="880" t="s">
        <v>1015</v>
      </c>
      <c r="H9" s="880"/>
    </row>
    <row r="10" spans="1:9" s="28" customFormat="1" ht="55.5" customHeight="1">
      <c r="A10" s="30"/>
      <c r="B10" s="4" t="s">
        <v>23</v>
      </c>
      <c r="C10" s="237" t="s">
        <v>815</v>
      </c>
      <c r="D10" s="237" t="s">
        <v>799</v>
      </c>
      <c r="E10" s="4" t="s">
        <v>214</v>
      </c>
      <c r="F10" s="4" t="s">
        <v>215</v>
      </c>
      <c r="G10" s="4" t="s">
        <v>68</v>
      </c>
      <c r="H10" s="237" t="s">
        <v>900</v>
      </c>
    </row>
    <row r="11" spans="1:9" s="28" customFormat="1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9" s="309" customFormat="1" ht="16.5" customHeight="1">
      <c r="A12" s="290" t="s">
        <v>24</v>
      </c>
      <c r="B12" s="21" t="s">
        <v>25</v>
      </c>
      <c r="C12" s="940">
        <v>4.5</v>
      </c>
      <c r="D12" s="940">
        <v>0</v>
      </c>
      <c r="E12" s="940">
        <v>4.5</v>
      </c>
      <c r="F12" s="940">
        <v>0</v>
      </c>
      <c r="G12" s="471"/>
      <c r="H12" s="940">
        <f>D12+E12+F12-G12-G13-G14-G15</f>
        <v>0</v>
      </c>
    </row>
    <row r="13" spans="1:9" s="309" customFormat="1" ht="20.25" customHeight="1">
      <c r="A13" s="289"/>
      <c r="B13" s="16" t="s">
        <v>26</v>
      </c>
      <c r="C13" s="940"/>
      <c r="D13" s="940"/>
      <c r="E13" s="940"/>
      <c r="F13" s="940"/>
      <c r="G13" s="471">
        <v>4.5</v>
      </c>
      <c r="H13" s="940"/>
    </row>
    <row r="14" spans="1:9" s="309" customFormat="1" ht="17.25" customHeight="1">
      <c r="A14" s="289"/>
      <c r="B14" s="16" t="s">
        <v>181</v>
      </c>
      <c r="C14" s="940"/>
      <c r="D14" s="940"/>
      <c r="E14" s="940"/>
      <c r="F14" s="940"/>
      <c r="G14" s="471">
        <v>0</v>
      </c>
      <c r="H14" s="940"/>
    </row>
    <row r="15" spans="1:9" s="28" customFormat="1" ht="33.75" customHeight="1">
      <c r="A15" s="314"/>
      <c r="B15" s="29" t="s">
        <v>182</v>
      </c>
      <c r="C15" s="940"/>
      <c r="D15" s="940"/>
      <c r="E15" s="940"/>
      <c r="F15" s="940"/>
      <c r="G15" s="471">
        <v>0</v>
      </c>
      <c r="H15" s="940"/>
    </row>
    <row r="16" spans="1:9" s="28" customFormat="1" ht="15">
      <c r="A16" s="314"/>
      <c r="B16" s="30" t="s">
        <v>27</v>
      </c>
      <c r="C16" s="471">
        <f>C12</f>
        <v>4.5</v>
      </c>
      <c r="D16" s="471">
        <f>D12</f>
        <v>0</v>
      </c>
      <c r="E16" s="471">
        <f>E12</f>
        <v>4.5</v>
      </c>
      <c r="F16" s="471">
        <f>F12</f>
        <v>0</v>
      </c>
      <c r="G16" s="471">
        <f>SUM(G12:G15)</f>
        <v>4.5</v>
      </c>
      <c r="H16" s="471">
        <f>H12</f>
        <v>0</v>
      </c>
    </row>
    <row r="17" spans="1:8" s="28" customFormat="1" ht="40.5" customHeight="1">
      <c r="A17" s="295" t="s">
        <v>28</v>
      </c>
      <c r="B17" s="30" t="s">
        <v>213</v>
      </c>
      <c r="C17" s="940">
        <v>402.04</v>
      </c>
      <c r="D17" s="940">
        <v>0</v>
      </c>
      <c r="E17" s="940">
        <v>402.04</v>
      </c>
      <c r="F17" s="940">
        <v>0</v>
      </c>
      <c r="G17" s="471"/>
      <c r="H17" s="940">
        <f>D17+E17+F17-G18-G19-G20-G21-G22-G23-G24</f>
        <v>-13.319999999999954</v>
      </c>
    </row>
    <row r="18" spans="1:8" s="309" customFormat="1" ht="28.5" customHeight="1">
      <c r="A18" s="289"/>
      <c r="B18" s="126" t="s">
        <v>184</v>
      </c>
      <c r="C18" s="940"/>
      <c r="D18" s="940"/>
      <c r="E18" s="940"/>
      <c r="F18" s="940"/>
      <c r="G18" s="471">
        <v>377.59</v>
      </c>
      <c r="H18" s="940"/>
    </row>
    <row r="19" spans="1:8" s="309" customFormat="1" ht="19.5" customHeight="1">
      <c r="A19" s="289"/>
      <c r="B19" s="29" t="s">
        <v>29</v>
      </c>
      <c r="C19" s="940"/>
      <c r="D19" s="940"/>
      <c r="E19" s="940"/>
      <c r="F19" s="940"/>
      <c r="G19" s="471">
        <v>5.47</v>
      </c>
      <c r="H19" s="940"/>
    </row>
    <row r="20" spans="1:8" s="309" customFormat="1" ht="21.75" customHeight="1">
      <c r="A20" s="289"/>
      <c r="B20" s="29" t="s">
        <v>185</v>
      </c>
      <c r="C20" s="940"/>
      <c r="D20" s="940"/>
      <c r="E20" s="940"/>
      <c r="F20" s="940"/>
      <c r="G20" s="471">
        <v>19.8</v>
      </c>
      <c r="H20" s="940"/>
    </row>
    <row r="21" spans="1:8" s="28" customFormat="1" ht="27.75" customHeight="1">
      <c r="A21" s="314"/>
      <c r="B21" s="29" t="s">
        <v>30</v>
      </c>
      <c r="C21" s="940"/>
      <c r="D21" s="940"/>
      <c r="E21" s="940"/>
      <c r="F21" s="940"/>
      <c r="G21" s="471">
        <v>0</v>
      </c>
      <c r="H21" s="940"/>
    </row>
    <row r="22" spans="1:8" s="28" customFormat="1" ht="19.5" customHeight="1">
      <c r="A22" s="314"/>
      <c r="B22" s="29" t="s">
        <v>183</v>
      </c>
      <c r="C22" s="940"/>
      <c r="D22" s="940"/>
      <c r="E22" s="940"/>
      <c r="F22" s="940"/>
      <c r="G22" s="471">
        <v>0</v>
      </c>
      <c r="H22" s="940"/>
    </row>
    <row r="23" spans="1:8" s="28" customFormat="1" ht="27.75" customHeight="1">
      <c r="A23" s="314"/>
      <c r="B23" s="29" t="s">
        <v>186</v>
      </c>
      <c r="C23" s="940"/>
      <c r="D23" s="940"/>
      <c r="E23" s="940"/>
      <c r="F23" s="940"/>
      <c r="G23" s="471">
        <v>0</v>
      </c>
      <c r="H23" s="940"/>
    </row>
    <row r="24" spans="1:8" s="28" customFormat="1" ht="18.75" customHeight="1">
      <c r="A24" s="295"/>
      <c r="B24" s="29" t="s">
        <v>187</v>
      </c>
      <c r="C24" s="940"/>
      <c r="D24" s="940"/>
      <c r="E24" s="940"/>
      <c r="F24" s="940"/>
      <c r="G24" s="471">
        <v>12.5</v>
      </c>
      <c r="H24" s="940"/>
    </row>
    <row r="25" spans="1:8" s="28" customFormat="1" ht="19.5" customHeight="1">
      <c r="A25" s="295"/>
      <c r="B25" s="30" t="s">
        <v>27</v>
      </c>
      <c r="C25" s="471">
        <f>C17</f>
        <v>402.04</v>
      </c>
      <c r="D25" s="471">
        <f>D17</f>
        <v>0</v>
      </c>
      <c r="E25" s="471">
        <f>E17</f>
        <v>402.04</v>
      </c>
      <c r="F25" s="471">
        <f>F17</f>
        <v>0</v>
      </c>
      <c r="G25" s="471">
        <f>SUM(G17:G24)</f>
        <v>415.36</v>
      </c>
      <c r="H25" s="471">
        <f>H17</f>
        <v>-13.319999999999954</v>
      </c>
    </row>
    <row r="26" spans="1:8" s="309" customFormat="1" ht="15">
      <c r="A26" s="289"/>
      <c r="B26" s="21" t="s">
        <v>31</v>
      </c>
      <c r="C26" s="471">
        <f t="shared" ref="C26:H26" si="0">C16+C25</f>
        <v>406.54</v>
      </c>
      <c r="D26" s="471">
        <f t="shared" si="0"/>
        <v>0</v>
      </c>
      <c r="E26" s="471">
        <f t="shared" si="0"/>
        <v>406.54</v>
      </c>
      <c r="F26" s="471">
        <f t="shared" si="0"/>
        <v>0</v>
      </c>
      <c r="G26" s="471">
        <f t="shared" si="0"/>
        <v>419.86</v>
      </c>
      <c r="H26" s="471">
        <f t="shared" si="0"/>
        <v>-13.319999999999954</v>
      </c>
    </row>
    <row r="27" spans="1:8" s="28" customFormat="1" ht="15.75" customHeight="1">
      <c r="A27" s="472"/>
    </row>
    <row r="28" spans="1:8" s="28" customFormat="1" ht="15.75" customHeight="1">
      <c r="A28" s="472"/>
    </row>
    <row r="29" spans="1:8" s="309" customFormat="1" ht="21.75" customHeight="1">
      <c r="A29" s="308"/>
      <c r="B29" s="11" t="s">
        <v>1022</v>
      </c>
      <c r="C29" s="12"/>
      <c r="D29" s="12"/>
      <c r="E29" s="12"/>
      <c r="F29" s="12"/>
      <c r="G29" s="941" t="s">
        <v>897</v>
      </c>
      <c r="H29" s="941"/>
    </row>
    <row r="30" spans="1:8" s="309" customFormat="1" ht="13.9" customHeight="1">
      <c r="A30" s="308"/>
      <c r="B30" s="307"/>
      <c r="C30" s="307"/>
      <c r="D30" s="307"/>
      <c r="E30" s="307"/>
      <c r="F30" s="307"/>
      <c r="G30" s="941" t="s">
        <v>898</v>
      </c>
      <c r="H30" s="941"/>
    </row>
    <row r="31" spans="1:8" s="309" customFormat="1" ht="12.6" customHeight="1">
      <c r="A31" s="308"/>
      <c r="B31" s="307"/>
      <c r="C31" s="307"/>
      <c r="D31" s="307"/>
      <c r="E31" s="307"/>
      <c r="F31" s="307"/>
      <c r="G31" s="307"/>
      <c r="H31" s="307"/>
    </row>
    <row r="32" spans="1:8" ht="19.5">
      <c r="B32" s="12"/>
      <c r="C32" s="12"/>
      <c r="D32" s="12"/>
      <c r="E32" s="12"/>
      <c r="F32" s="841"/>
      <c r="G32" s="841"/>
      <c r="H32" s="841"/>
    </row>
  </sheetData>
  <mergeCells count="18">
    <mergeCell ref="C17:C24"/>
    <mergeCell ref="H17:H24"/>
    <mergeCell ref="A2:H2"/>
    <mergeCell ref="A3:H3"/>
    <mergeCell ref="C12:C15"/>
    <mergeCell ref="D12:D15"/>
    <mergeCell ref="F12:F15"/>
    <mergeCell ref="H12:H15"/>
    <mergeCell ref="A5:H5"/>
    <mergeCell ref="E12:E15"/>
    <mergeCell ref="G9:H9"/>
    <mergeCell ref="A8:C8"/>
    <mergeCell ref="F32:H32"/>
    <mergeCell ref="D17:D24"/>
    <mergeCell ref="E17:E24"/>
    <mergeCell ref="F17:F24"/>
    <mergeCell ref="G29:H29"/>
    <mergeCell ref="G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workbookViewId="0">
      <selection activeCell="O27" sqref="O27"/>
    </sheetView>
  </sheetViews>
  <sheetFormatPr defaultRowHeight="12.75"/>
  <sheetData>
    <row r="2" spans="2:8">
      <c r="B2" s="12"/>
    </row>
    <row r="4" spans="2:8" ht="12.75" customHeight="1">
      <c r="B4" s="735"/>
      <c r="C4" s="735"/>
      <c r="D4" s="735"/>
      <c r="E4" s="735"/>
      <c r="F4" s="735"/>
      <c r="G4" s="735"/>
      <c r="H4" s="735"/>
    </row>
    <row r="5" spans="2:8" ht="12.75" customHeight="1">
      <c r="B5" s="735"/>
      <c r="C5" s="735"/>
      <c r="D5" s="735"/>
      <c r="E5" s="735"/>
      <c r="F5" s="735"/>
      <c r="G5" s="735"/>
      <c r="H5" s="735"/>
    </row>
    <row r="6" spans="2:8" ht="12.75" customHeight="1">
      <c r="B6" s="735"/>
      <c r="C6" s="735"/>
      <c r="D6" s="735"/>
      <c r="E6" s="735"/>
      <c r="F6" s="735"/>
      <c r="G6" s="735"/>
      <c r="H6" s="735"/>
    </row>
    <row r="7" spans="2:8" ht="12.75" customHeight="1">
      <c r="B7" s="735"/>
      <c r="C7" s="735"/>
      <c r="D7" s="735"/>
      <c r="E7" s="735"/>
      <c r="F7" s="735"/>
      <c r="G7" s="735"/>
      <c r="H7" s="735"/>
    </row>
    <row r="8" spans="2:8" ht="12.75" customHeight="1">
      <c r="B8" s="735"/>
      <c r="C8" s="735"/>
      <c r="D8" s="735"/>
      <c r="E8" s="735"/>
      <c r="F8" s="735"/>
      <c r="G8" s="735"/>
      <c r="H8" s="735"/>
    </row>
    <row r="9" spans="2:8" ht="12.75" customHeight="1">
      <c r="B9" s="735"/>
      <c r="C9" s="735"/>
      <c r="D9" s="735"/>
      <c r="E9" s="735"/>
      <c r="F9" s="735"/>
      <c r="G9" s="735"/>
      <c r="H9" s="735"/>
    </row>
    <row r="10" spans="2:8" ht="12.75" customHeight="1">
      <c r="B10" s="735"/>
      <c r="C10" s="735"/>
      <c r="D10" s="735"/>
      <c r="E10" s="735"/>
      <c r="F10" s="735"/>
      <c r="G10" s="735"/>
      <c r="H10" s="735"/>
    </row>
    <row r="11" spans="2:8" ht="12.75" customHeight="1">
      <c r="B11" s="735"/>
      <c r="C11" s="735"/>
      <c r="D11" s="735"/>
      <c r="E11" s="735"/>
      <c r="F11" s="735"/>
      <c r="G11" s="735"/>
      <c r="H11" s="735"/>
    </row>
    <row r="12" spans="2:8" ht="12.75" customHeight="1">
      <c r="B12" s="735"/>
      <c r="C12" s="735"/>
      <c r="D12" s="735"/>
      <c r="E12" s="735"/>
      <c r="F12" s="735"/>
      <c r="G12" s="735"/>
      <c r="H12" s="735"/>
    </row>
    <row r="13" spans="2:8" ht="12.75" customHeight="1">
      <c r="B13" s="735"/>
      <c r="C13" s="735"/>
      <c r="D13" s="735"/>
      <c r="E13" s="735"/>
      <c r="F13" s="735"/>
      <c r="G13" s="735"/>
      <c r="H13" s="735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view="pageBreakPreview" topLeftCell="A7" zoomScaleSheetLayoutView="100" workbookViewId="0">
      <selection activeCell="I31" sqref="H31:I31"/>
    </sheetView>
  </sheetViews>
  <sheetFormatPr defaultRowHeight="12.75"/>
  <cols>
    <col min="1" max="1" width="9.140625" style="13"/>
    <col min="2" max="2" width="19.28515625" style="13" customWidth="1"/>
    <col min="3" max="3" width="28.42578125" style="13" customWidth="1"/>
    <col min="4" max="4" width="27.7109375" style="13" customWidth="1"/>
    <col min="5" max="5" width="30.28515625" style="13" customWidth="1"/>
    <col min="6" max="16384" width="9.140625" style="13"/>
  </cols>
  <sheetData>
    <row r="1" spans="1:18" customFormat="1" ht="15">
      <c r="E1" s="32" t="s">
        <v>483</v>
      </c>
      <c r="F1" s="34"/>
    </row>
    <row r="2" spans="1:18" customFormat="1" ht="15">
      <c r="A2" s="860" t="s">
        <v>0</v>
      </c>
      <c r="B2" s="860"/>
      <c r="C2" s="860"/>
      <c r="D2" s="860"/>
      <c r="E2" s="860"/>
      <c r="F2" s="36"/>
    </row>
    <row r="3" spans="1:18" customFormat="1" ht="20.25">
      <c r="A3" s="748" t="s">
        <v>717</v>
      </c>
      <c r="B3" s="748"/>
      <c r="C3" s="748"/>
      <c r="D3" s="748"/>
      <c r="E3" s="748"/>
      <c r="F3" s="35"/>
    </row>
    <row r="4" spans="1:18" ht="15" customHeight="1">
      <c r="A4" s="942" t="s">
        <v>792</v>
      </c>
      <c r="B4" s="942"/>
      <c r="C4" s="942"/>
      <c r="D4" s="942"/>
      <c r="E4" s="942"/>
    </row>
    <row r="6" spans="1:18" ht="0.75" customHeight="1"/>
    <row r="7" spans="1:18" ht="15.75">
      <c r="A7" s="840" t="s">
        <v>850</v>
      </c>
      <c r="B7" s="840"/>
      <c r="C7" s="840"/>
    </row>
    <row r="8" spans="1:18">
      <c r="D8" s="856" t="s">
        <v>1015</v>
      </c>
      <c r="E8" s="856"/>
      <c r="Q8" s="16"/>
      <c r="R8" s="18"/>
    </row>
    <row r="9" spans="1:18" ht="26.25" customHeight="1">
      <c r="A9" s="865" t="s">
        <v>2</v>
      </c>
      <c r="B9" s="946" t="s">
        <v>3</v>
      </c>
      <c r="C9" s="943" t="s">
        <v>479</v>
      </c>
      <c r="D9" s="944"/>
      <c r="E9" s="945"/>
      <c r="Q9" s="18"/>
      <c r="R9" s="18"/>
    </row>
    <row r="10" spans="1:18" ht="56.25" customHeight="1">
      <c r="A10" s="865"/>
      <c r="B10" s="946"/>
      <c r="C10" s="4" t="s">
        <v>481</v>
      </c>
      <c r="D10" s="4" t="s">
        <v>482</v>
      </c>
      <c r="E10" s="4" t="s">
        <v>480</v>
      </c>
    </row>
    <row r="11" spans="1:18" s="96" customFormat="1" ht="15.75" customHeight="1">
      <c r="A11" s="55">
        <v>1</v>
      </c>
      <c r="B11" s="54">
        <v>2</v>
      </c>
      <c r="C11" s="55">
        <v>3</v>
      </c>
      <c r="D11" s="54">
        <v>4</v>
      </c>
      <c r="E11" s="55">
        <v>5</v>
      </c>
    </row>
    <row r="12" spans="1:18" ht="11.25" customHeight="1">
      <c r="A12" s="90">
        <v>1</v>
      </c>
      <c r="B12" s="382" t="s">
        <v>869</v>
      </c>
      <c r="C12" s="289">
        <v>10</v>
      </c>
      <c r="D12" s="289">
        <v>11</v>
      </c>
      <c r="E12" s="289">
        <v>955</v>
      </c>
    </row>
    <row r="13" spans="1:18" ht="12" customHeight="1">
      <c r="A13" s="90">
        <v>2</v>
      </c>
      <c r="B13" s="382" t="s">
        <v>870</v>
      </c>
      <c r="C13" s="289">
        <v>11</v>
      </c>
      <c r="D13" s="289">
        <v>12</v>
      </c>
      <c r="E13" s="289">
        <v>787</v>
      </c>
    </row>
    <row r="14" spans="1:18" ht="12" customHeight="1">
      <c r="A14" s="90">
        <v>3</v>
      </c>
      <c r="B14" s="382" t="s">
        <v>871</v>
      </c>
      <c r="C14" s="289">
        <v>8</v>
      </c>
      <c r="D14" s="289">
        <v>9</v>
      </c>
      <c r="E14" s="289">
        <v>787</v>
      </c>
    </row>
    <row r="15" spans="1:18">
      <c r="A15" s="90">
        <v>4</v>
      </c>
      <c r="B15" s="382" t="s">
        <v>872</v>
      </c>
      <c r="C15" s="289">
        <v>11</v>
      </c>
      <c r="D15" s="289">
        <v>12</v>
      </c>
      <c r="E15" s="289">
        <v>843</v>
      </c>
    </row>
    <row r="16" spans="1:18" ht="15.75" customHeight="1">
      <c r="A16" s="90">
        <v>5</v>
      </c>
      <c r="B16" s="382" t="s">
        <v>873</v>
      </c>
      <c r="C16" s="330">
        <v>11</v>
      </c>
      <c r="D16" s="289">
        <v>12</v>
      </c>
      <c r="E16" s="289">
        <v>899</v>
      </c>
    </row>
    <row r="17" spans="1:5" ht="12.75" customHeight="1">
      <c r="A17" s="90">
        <v>6</v>
      </c>
      <c r="B17" s="382" t="s">
        <v>874</v>
      </c>
      <c r="C17" s="289">
        <v>11</v>
      </c>
      <c r="D17" s="289">
        <v>12</v>
      </c>
      <c r="E17" s="289">
        <v>899</v>
      </c>
    </row>
    <row r="18" spans="1:5" ht="12.75" customHeight="1">
      <c r="A18" s="90">
        <v>7</v>
      </c>
      <c r="B18" s="382" t="s">
        <v>875</v>
      </c>
      <c r="C18" s="289">
        <v>11</v>
      </c>
      <c r="D18" s="289">
        <v>12</v>
      </c>
      <c r="E18" s="289">
        <v>843</v>
      </c>
    </row>
    <row r="19" spans="1:5">
      <c r="A19" s="90">
        <v>8</v>
      </c>
      <c r="B19" s="382" t="s">
        <v>876</v>
      </c>
      <c r="C19" s="289">
        <v>11</v>
      </c>
      <c r="D19" s="289">
        <v>12</v>
      </c>
      <c r="E19" s="289">
        <v>1291</v>
      </c>
    </row>
    <row r="20" spans="1:5">
      <c r="A20" s="90">
        <v>9</v>
      </c>
      <c r="B20" s="382" t="s">
        <v>877</v>
      </c>
      <c r="C20" s="289">
        <v>11</v>
      </c>
      <c r="D20" s="289">
        <v>12</v>
      </c>
      <c r="E20" s="289">
        <v>1011</v>
      </c>
    </row>
    <row r="21" spans="1:5">
      <c r="A21" s="90">
        <v>10</v>
      </c>
      <c r="B21" s="382" t="s">
        <v>878</v>
      </c>
      <c r="C21" s="289">
        <v>11</v>
      </c>
      <c r="D21" s="289">
        <v>12</v>
      </c>
      <c r="E21" s="289">
        <v>1515</v>
      </c>
    </row>
    <row r="22" spans="1:5">
      <c r="A22" s="90">
        <v>11</v>
      </c>
      <c r="B22" s="382" t="s">
        <v>879</v>
      </c>
      <c r="C22" s="289">
        <v>11</v>
      </c>
      <c r="D22" s="289">
        <v>12</v>
      </c>
      <c r="E22" s="289">
        <v>1347</v>
      </c>
    </row>
    <row r="23" spans="1:5">
      <c r="A23" s="90">
        <v>12</v>
      </c>
      <c r="B23" s="382" t="s">
        <v>880</v>
      </c>
      <c r="C23" s="289">
        <v>11</v>
      </c>
      <c r="D23" s="289">
        <v>12</v>
      </c>
      <c r="E23" s="289">
        <v>843</v>
      </c>
    </row>
    <row r="24" spans="1:5">
      <c r="A24" s="90">
        <v>13</v>
      </c>
      <c r="B24" s="382" t="s">
        <v>881</v>
      </c>
      <c r="C24" s="289">
        <v>11</v>
      </c>
      <c r="D24" s="289">
        <v>12</v>
      </c>
      <c r="E24" s="289">
        <v>1291</v>
      </c>
    </row>
    <row r="25" spans="1:5">
      <c r="A25" s="90">
        <v>14</v>
      </c>
      <c r="B25" s="382" t="s">
        <v>882</v>
      </c>
      <c r="C25" s="289">
        <v>10</v>
      </c>
      <c r="D25" s="289">
        <v>11</v>
      </c>
      <c r="E25" s="289">
        <v>843</v>
      </c>
    </row>
    <row r="26" spans="1:5">
      <c r="A26" s="90">
        <v>15</v>
      </c>
      <c r="B26" s="382" t="s">
        <v>883</v>
      </c>
      <c r="C26" s="289">
        <v>7</v>
      </c>
      <c r="D26" s="289">
        <v>8</v>
      </c>
      <c r="E26" s="289">
        <v>787</v>
      </c>
    </row>
    <row r="27" spans="1:5" s="309" customFormat="1">
      <c r="A27" s="90">
        <v>16</v>
      </c>
      <c r="B27" s="382" t="s">
        <v>884</v>
      </c>
      <c r="C27" s="289">
        <v>12</v>
      </c>
      <c r="D27" s="289">
        <v>15</v>
      </c>
      <c r="E27" s="289">
        <v>787</v>
      </c>
    </row>
    <row r="28" spans="1:5" s="309" customFormat="1">
      <c r="A28" s="90">
        <v>17</v>
      </c>
      <c r="B28" s="382" t="s">
        <v>885</v>
      </c>
      <c r="C28" s="289">
        <v>11</v>
      </c>
      <c r="D28" s="289">
        <v>12</v>
      </c>
      <c r="E28" s="289">
        <v>843</v>
      </c>
    </row>
    <row r="29" spans="1:5" s="309" customFormat="1">
      <c r="A29" s="90">
        <v>18</v>
      </c>
      <c r="B29" s="382" t="s">
        <v>888</v>
      </c>
      <c r="C29" s="289">
        <v>11</v>
      </c>
      <c r="D29" s="289">
        <v>12</v>
      </c>
      <c r="E29" s="289">
        <v>1067</v>
      </c>
    </row>
    <row r="30" spans="1:5" s="309" customFormat="1">
      <c r="A30" s="90">
        <v>19</v>
      </c>
      <c r="B30" s="382" t="s">
        <v>886</v>
      </c>
      <c r="C30" s="289">
        <v>11</v>
      </c>
      <c r="D30" s="289">
        <v>12</v>
      </c>
      <c r="E30" s="289">
        <v>1067</v>
      </c>
    </row>
    <row r="31" spans="1:5" s="309" customFormat="1">
      <c r="A31" s="90">
        <v>20</v>
      </c>
      <c r="B31" s="382" t="s">
        <v>887</v>
      </c>
      <c r="C31" s="289">
        <v>11</v>
      </c>
      <c r="D31" s="289">
        <v>12</v>
      </c>
      <c r="E31" s="289">
        <v>1179</v>
      </c>
    </row>
    <row r="32" spans="1:5" s="309" customFormat="1">
      <c r="A32" s="90">
        <v>21</v>
      </c>
      <c r="B32" s="382" t="s">
        <v>889</v>
      </c>
      <c r="C32" s="289">
        <v>11</v>
      </c>
      <c r="D32" s="289">
        <v>12</v>
      </c>
      <c r="E32" s="289">
        <v>843</v>
      </c>
    </row>
    <row r="33" spans="1:8">
      <c r="A33" s="90">
        <v>22</v>
      </c>
      <c r="B33" s="382" t="s">
        <v>890</v>
      </c>
      <c r="C33" s="289">
        <v>11</v>
      </c>
      <c r="D33" s="289">
        <v>12</v>
      </c>
      <c r="E33" s="289">
        <v>955</v>
      </c>
    </row>
    <row r="34" spans="1:8">
      <c r="A34" s="2" t="s">
        <v>15</v>
      </c>
      <c r="B34" s="16"/>
      <c r="C34" s="289">
        <f>SUM(C12:C33)</f>
        <v>234</v>
      </c>
      <c r="D34" s="289">
        <f t="shared" ref="D34:E34" si="0">SUM(D12:D33)</f>
        <v>258</v>
      </c>
      <c r="E34" s="289">
        <f t="shared" si="0"/>
        <v>21682</v>
      </c>
    </row>
    <row r="35" spans="1:8">
      <c r="E35" s="22"/>
    </row>
    <row r="36" spans="1:8">
      <c r="E36" s="9"/>
    </row>
    <row r="37" spans="1:8" ht="15.75">
      <c r="A37" s="11" t="s">
        <v>1022</v>
      </c>
      <c r="B37" s="279"/>
      <c r="E37" s="27"/>
      <c r="F37" s="102"/>
    </row>
    <row r="38" spans="1:8" ht="12.75" customHeight="1">
      <c r="D38" s="245"/>
      <c r="E38" s="245"/>
    </row>
    <row r="39" spans="1:8" ht="12.75" customHeight="1">
      <c r="C39" s="251"/>
      <c r="D39" s="841" t="s">
        <v>848</v>
      </c>
      <c r="E39" s="841"/>
      <c r="F39" s="274"/>
      <c r="G39" s="274"/>
      <c r="H39" s="274"/>
    </row>
    <row r="40" spans="1:8" ht="19.5">
      <c r="C40" s="251"/>
      <c r="D40" s="841" t="s">
        <v>849</v>
      </c>
      <c r="E40" s="841"/>
      <c r="F40" s="274"/>
      <c r="G40" s="274"/>
      <c r="H40" s="274"/>
    </row>
  </sheetData>
  <mergeCells count="10">
    <mergeCell ref="D39:E39"/>
    <mergeCell ref="D40:E40"/>
    <mergeCell ref="A2:E2"/>
    <mergeCell ref="A3:E3"/>
    <mergeCell ref="A4:E4"/>
    <mergeCell ref="C9:E9"/>
    <mergeCell ref="D8:E8"/>
    <mergeCell ref="B9:B10"/>
    <mergeCell ref="A9:A10"/>
    <mergeCell ref="A7:C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8"/>
  <sheetViews>
    <sheetView view="pageBreakPreview" topLeftCell="A22" zoomScale="110" zoomScaleSheetLayoutView="110" workbookViewId="0">
      <selection activeCell="O27" sqref="O27"/>
    </sheetView>
  </sheetViews>
  <sheetFormatPr defaultRowHeight="12.75"/>
  <cols>
    <col min="1" max="1" width="8.28515625" style="375" customWidth="1"/>
    <col min="2" max="2" width="17.5703125" style="375" customWidth="1"/>
    <col min="3" max="3" width="25" style="375" customWidth="1"/>
    <col min="4" max="4" width="16.140625" style="380" customWidth="1"/>
    <col min="5" max="9" width="16.140625" style="375" customWidth="1"/>
    <col min="10" max="16384" width="9.140625" style="375"/>
  </cols>
  <sheetData>
    <row r="1" spans="1:10" ht="18">
      <c r="H1" s="947" t="s">
        <v>643</v>
      </c>
      <c r="I1" s="947"/>
    </row>
    <row r="2" spans="1:10" ht="18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490"/>
    </row>
    <row r="3" spans="1:10" ht="21">
      <c r="A3" s="953" t="s">
        <v>717</v>
      </c>
      <c r="B3" s="953"/>
      <c r="C3" s="953"/>
      <c r="D3" s="953"/>
      <c r="E3" s="953"/>
      <c r="F3" s="953"/>
      <c r="G3" s="953"/>
      <c r="H3" s="953"/>
      <c r="I3" s="953"/>
      <c r="J3" s="491"/>
    </row>
    <row r="4" spans="1:10" ht="20.25" customHeight="1">
      <c r="A4" s="955" t="s">
        <v>793</v>
      </c>
      <c r="B4" s="955"/>
      <c r="C4" s="955"/>
      <c r="D4" s="955"/>
      <c r="E4" s="955"/>
      <c r="F4" s="955"/>
      <c r="G4" s="955"/>
      <c r="H4" s="955"/>
      <c r="I4" s="955"/>
    </row>
    <row r="5" spans="1:10" ht="20.25" customHeight="1">
      <c r="B5" s="800" t="s">
        <v>850</v>
      </c>
      <c r="C5" s="800"/>
      <c r="D5" s="492"/>
      <c r="E5" s="492"/>
      <c r="F5" s="492"/>
      <c r="G5" s="952" t="s">
        <v>1015</v>
      </c>
      <c r="H5" s="952"/>
      <c r="I5" s="952"/>
    </row>
    <row r="6" spans="1:10" ht="15" customHeight="1">
      <c r="A6" s="948" t="s">
        <v>69</v>
      </c>
      <c r="B6" s="948" t="s">
        <v>32</v>
      </c>
      <c r="C6" s="948" t="s">
        <v>388</v>
      </c>
      <c r="D6" s="948" t="s">
        <v>367</v>
      </c>
      <c r="E6" s="948" t="s">
        <v>366</v>
      </c>
      <c r="F6" s="948"/>
      <c r="G6" s="948"/>
      <c r="H6" s="948" t="s">
        <v>703</v>
      </c>
      <c r="I6" s="949" t="s">
        <v>902</v>
      </c>
    </row>
    <row r="7" spans="1:10" ht="12.75" customHeight="1">
      <c r="A7" s="948"/>
      <c r="B7" s="948"/>
      <c r="C7" s="948"/>
      <c r="D7" s="948"/>
      <c r="E7" s="948" t="s">
        <v>389</v>
      </c>
      <c r="F7" s="949" t="s">
        <v>390</v>
      </c>
      <c r="G7" s="948" t="s">
        <v>391</v>
      </c>
      <c r="H7" s="948"/>
      <c r="I7" s="950"/>
    </row>
    <row r="8" spans="1:10" ht="20.25" customHeight="1">
      <c r="A8" s="948"/>
      <c r="B8" s="948"/>
      <c r="C8" s="948"/>
      <c r="D8" s="948"/>
      <c r="E8" s="948"/>
      <c r="F8" s="950"/>
      <c r="G8" s="948"/>
      <c r="H8" s="948"/>
      <c r="I8" s="950"/>
    </row>
    <row r="9" spans="1:10" ht="37.5" customHeight="1">
      <c r="A9" s="948"/>
      <c r="B9" s="948"/>
      <c r="C9" s="948"/>
      <c r="D9" s="948"/>
      <c r="E9" s="948"/>
      <c r="F9" s="951"/>
      <c r="G9" s="948"/>
      <c r="H9" s="948"/>
      <c r="I9" s="951"/>
    </row>
    <row r="10" spans="1:10" ht="15">
      <c r="A10" s="493">
        <v>1</v>
      </c>
      <c r="B10" s="493">
        <v>2</v>
      </c>
      <c r="C10" s="167">
        <v>3</v>
      </c>
      <c r="D10" s="494">
        <v>4</v>
      </c>
      <c r="E10" s="493">
        <v>5</v>
      </c>
      <c r="F10" s="167">
        <v>6</v>
      </c>
      <c r="G10" s="493">
        <v>7</v>
      </c>
      <c r="H10" s="493">
        <v>8</v>
      </c>
      <c r="I10" s="167">
        <v>9</v>
      </c>
    </row>
    <row r="11" spans="1:10" ht="27" customHeight="1">
      <c r="A11" s="90">
        <v>1</v>
      </c>
      <c r="B11" s="382" t="s">
        <v>869</v>
      </c>
      <c r="C11" s="90" t="s">
        <v>901</v>
      </c>
      <c r="D11" s="90">
        <v>40</v>
      </c>
      <c r="E11" s="90" t="s">
        <v>903</v>
      </c>
      <c r="F11" s="90" t="s">
        <v>904</v>
      </c>
      <c r="G11" s="90"/>
      <c r="H11" s="90" t="s">
        <v>905</v>
      </c>
      <c r="I11" s="90">
        <v>84065</v>
      </c>
    </row>
    <row r="12" spans="1:10">
      <c r="A12" s="90">
        <v>2</v>
      </c>
      <c r="B12" s="382" t="s">
        <v>870</v>
      </c>
      <c r="C12" s="90" t="s">
        <v>7</v>
      </c>
      <c r="D12" s="90"/>
      <c r="E12" s="90"/>
      <c r="F12" s="90"/>
      <c r="G12" s="90"/>
      <c r="H12" s="90"/>
      <c r="I12" s="90"/>
    </row>
    <row r="13" spans="1:10">
      <c r="A13" s="90">
        <v>3</v>
      </c>
      <c r="B13" s="382" t="s">
        <v>871</v>
      </c>
      <c r="C13" s="90" t="s">
        <v>7</v>
      </c>
      <c r="D13" s="90"/>
      <c r="E13" s="90"/>
      <c r="F13" s="90"/>
      <c r="G13" s="90"/>
      <c r="H13" s="90"/>
      <c r="I13" s="90"/>
    </row>
    <row r="14" spans="1:10">
      <c r="A14" s="90">
        <v>4</v>
      </c>
      <c r="B14" s="382" t="s">
        <v>872</v>
      </c>
      <c r="C14" s="90" t="s">
        <v>7</v>
      </c>
      <c r="D14" s="90"/>
      <c r="E14" s="90"/>
      <c r="F14" s="90"/>
      <c r="G14" s="90"/>
      <c r="H14" s="90"/>
      <c r="I14" s="90"/>
    </row>
    <row r="15" spans="1:10">
      <c r="A15" s="90">
        <v>5</v>
      </c>
      <c r="B15" s="382" t="s">
        <v>873</v>
      </c>
      <c r="C15" s="90" t="s">
        <v>7</v>
      </c>
      <c r="D15" s="90"/>
      <c r="E15" s="90"/>
      <c r="F15" s="90"/>
      <c r="G15" s="90"/>
      <c r="H15" s="90"/>
      <c r="I15" s="90"/>
    </row>
    <row r="16" spans="1:10">
      <c r="A16" s="90">
        <v>6</v>
      </c>
      <c r="B16" s="382" t="s">
        <v>874</v>
      </c>
      <c r="C16" s="90" t="s">
        <v>7</v>
      </c>
      <c r="D16" s="90"/>
      <c r="E16" s="90"/>
      <c r="F16" s="90"/>
      <c r="G16" s="90"/>
      <c r="H16" s="90"/>
      <c r="I16" s="90"/>
    </row>
    <row r="17" spans="1:9">
      <c r="A17" s="90">
        <v>7</v>
      </c>
      <c r="B17" s="382" t="s">
        <v>875</v>
      </c>
      <c r="C17" s="90" t="s">
        <v>7</v>
      </c>
      <c r="D17" s="90"/>
      <c r="E17" s="90"/>
      <c r="F17" s="90"/>
      <c r="G17" s="90"/>
      <c r="H17" s="90"/>
      <c r="I17" s="90"/>
    </row>
    <row r="18" spans="1:9">
      <c r="A18" s="90">
        <v>8</v>
      </c>
      <c r="B18" s="382" t="s">
        <v>876</v>
      </c>
      <c r="C18" s="90" t="s">
        <v>7</v>
      </c>
      <c r="D18" s="90"/>
      <c r="E18" s="90"/>
      <c r="F18" s="90"/>
      <c r="G18" s="90"/>
      <c r="H18" s="90"/>
      <c r="I18" s="90"/>
    </row>
    <row r="19" spans="1:9">
      <c r="A19" s="90">
        <v>9</v>
      </c>
      <c r="B19" s="382" t="s">
        <v>877</v>
      </c>
      <c r="C19" s="90" t="s">
        <v>7</v>
      </c>
      <c r="D19" s="90"/>
      <c r="E19" s="90"/>
      <c r="F19" s="90"/>
      <c r="G19" s="90"/>
      <c r="H19" s="90"/>
      <c r="I19" s="90"/>
    </row>
    <row r="20" spans="1:9">
      <c r="A20" s="90">
        <v>10</v>
      </c>
      <c r="B20" s="382" t="s">
        <v>878</v>
      </c>
      <c r="C20" s="90" t="s">
        <v>7</v>
      </c>
      <c r="D20" s="90"/>
      <c r="E20" s="90"/>
      <c r="F20" s="90"/>
      <c r="G20" s="90"/>
      <c r="H20" s="90"/>
      <c r="I20" s="90"/>
    </row>
    <row r="21" spans="1:9" ht="25.5">
      <c r="A21" s="90">
        <v>11</v>
      </c>
      <c r="B21" s="382" t="s">
        <v>879</v>
      </c>
      <c r="C21" s="90" t="s">
        <v>901</v>
      </c>
      <c r="D21" s="90">
        <v>40</v>
      </c>
      <c r="E21" s="90" t="s">
        <v>903</v>
      </c>
      <c r="F21" s="90" t="s">
        <v>904</v>
      </c>
      <c r="G21" s="90"/>
      <c r="H21" s="90" t="s">
        <v>905</v>
      </c>
      <c r="I21" s="90">
        <v>84065</v>
      </c>
    </row>
    <row r="22" spans="1:9">
      <c r="A22" s="90">
        <v>12</v>
      </c>
      <c r="B22" s="382" t="s">
        <v>880</v>
      </c>
      <c r="C22" s="90" t="s">
        <v>7</v>
      </c>
      <c r="D22" s="90"/>
      <c r="E22" s="90"/>
      <c r="F22" s="90"/>
      <c r="G22" s="90"/>
      <c r="H22" s="90"/>
      <c r="I22" s="90"/>
    </row>
    <row r="23" spans="1:9">
      <c r="A23" s="90">
        <v>13</v>
      </c>
      <c r="B23" s="382" t="s">
        <v>881</v>
      </c>
      <c r="C23" s="90" t="s">
        <v>7</v>
      </c>
      <c r="D23" s="90"/>
      <c r="E23" s="90"/>
      <c r="F23" s="90"/>
      <c r="G23" s="90"/>
      <c r="H23" s="90"/>
      <c r="I23" s="90"/>
    </row>
    <row r="24" spans="1:9">
      <c r="A24" s="90">
        <v>14</v>
      </c>
      <c r="B24" s="382" t="s">
        <v>882</v>
      </c>
      <c r="C24" s="90" t="s">
        <v>7</v>
      </c>
      <c r="D24" s="90"/>
      <c r="E24" s="90"/>
      <c r="F24" s="90"/>
      <c r="G24" s="90"/>
      <c r="H24" s="90"/>
      <c r="I24" s="90"/>
    </row>
    <row r="25" spans="1:9">
      <c r="A25" s="90">
        <v>15</v>
      </c>
      <c r="B25" s="382" t="s">
        <v>883</v>
      </c>
      <c r="C25" s="90" t="s">
        <v>7</v>
      </c>
      <c r="D25" s="90"/>
      <c r="E25" s="90"/>
      <c r="F25" s="90"/>
      <c r="G25" s="90"/>
      <c r="H25" s="90"/>
      <c r="I25" s="90"/>
    </row>
    <row r="26" spans="1:9">
      <c r="A26" s="90">
        <v>16</v>
      </c>
      <c r="B26" s="382" t="s">
        <v>884</v>
      </c>
      <c r="C26" s="90" t="s">
        <v>7</v>
      </c>
      <c r="D26" s="90"/>
      <c r="E26" s="90"/>
      <c r="F26" s="90"/>
      <c r="G26" s="90"/>
      <c r="H26" s="90"/>
      <c r="I26" s="90"/>
    </row>
    <row r="27" spans="1:9">
      <c r="A27" s="90">
        <v>17</v>
      </c>
      <c r="B27" s="382" t="s">
        <v>885</v>
      </c>
      <c r="C27" s="90" t="s">
        <v>7</v>
      </c>
      <c r="D27" s="90"/>
      <c r="E27" s="90"/>
      <c r="F27" s="90"/>
      <c r="G27" s="90"/>
      <c r="H27" s="90"/>
      <c r="I27" s="90"/>
    </row>
    <row r="28" spans="1:9" ht="25.5">
      <c r="A28" s="90">
        <v>18</v>
      </c>
      <c r="B28" s="382" t="s">
        <v>888</v>
      </c>
      <c r="C28" s="90" t="s">
        <v>901</v>
      </c>
      <c r="D28" s="90">
        <v>40</v>
      </c>
      <c r="E28" s="90" t="s">
        <v>903</v>
      </c>
      <c r="F28" s="90" t="s">
        <v>904</v>
      </c>
      <c r="G28" s="90"/>
      <c r="H28" s="90" t="s">
        <v>905</v>
      </c>
      <c r="I28" s="90">
        <v>84065</v>
      </c>
    </row>
    <row r="29" spans="1:9">
      <c r="A29" s="90">
        <v>19</v>
      </c>
      <c r="B29" s="382" t="s">
        <v>886</v>
      </c>
      <c r="C29" s="90" t="s">
        <v>7</v>
      </c>
      <c r="D29" s="90"/>
      <c r="E29" s="90"/>
      <c r="F29" s="90"/>
      <c r="G29" s="90"/>
      <c r="H29" s="90"/>
      <c r="I29" s="90"/>
    </row>
    <row r="30" spans="1:9">
      <c r="A30" s="90">
        <v>20</v>
      </c>
      <c r="B30" s="382" t="s">
        <v>887</v>
      </c>
      <c r="C30" s="90" t="s">
        <v>7</v>
      </c>
      <c r="D30" s="90"/>
      <c r="E30" s="90"/>
      <c r="F30" s="90"/>
      <c r="G30" s="90"/>
      <c r="H30" s="90"/>
      <c r="I30" s="90"/>
    </row>
    <row r="31" spans="1:9">
      <c r="A31" s="90">
        <v>21</v>
      </c>
      <c r="B31" s="382" t="s">
        <v>889</v>
      </c>
      <c r="C31" s="90" t="s">
        <v>7</v>
      </c>
      <c r="D31" s="90"/>
      <c r="E31" s="90"/>
      <c r="F31" s="90"/>
      <c r="G31" s="90"/>
      <c r="H31" s="90"/>
      <c r="I31" s="90"/>
    </row>
    <row r="32" spans="1:9">
      <c r="A32" s="90">
        <v>22</v>
      </c>
      <c r="B32" s="382" t="s">
        <v>890</v>
      </c>
      <c r="C32" s="90" t="s">
        <v>7</v>
      </c>
      <c r="D32" s="90"/>
      <c r="E32" s="90"/>
      <c r="F32" s="90"/>
      <c r="G32" s="90"/>
      <c r="H32" s="90"/>
      <c r="I32" s="90"/>
    </row>
    <row r="33" spans="1:11">
      <c r="B33" s="495" t="s">
        <v>15</v>
      </c>
      <c r="C33" s="90"/>
      <c r="D33" s="90">
        <f>SUM(D11:D32)</f>
        <v>120</v>
      </c>
      <c r="E33" s="90"/>
      <c r="F33" s="90"/>
      <c r="G33" s="90"/>
      <c r="H33" s="90"/>
      <c r="I33" s="335">
        <f>SUM(I11:I32)</f>
        <v>252195</v>
      </c>
    </row>
    <row r="35" spans="1:11" ht="15" customHeight="1">
      <c r="B35" s="11" t="s">
        <v>1022</v>
      </c>
      <c r="C35" s="496"/>
      <c r="D35" s="496"/>
      <c r="F35" s="496"/>
      <c r="G35" s="496"/>
      <c r="H35" s="496"/>
    </row>
    <row r="36" spans="1:11" ht="15" customHeight="1">
      <c r="A36" s="496"/>
      <c r="B36" s="496"/>
      <c r="C36" s="496"/>
      <c r="D36" s="496"/>
      <c r="F36" s="496"/>
      <c r="G36" s="496"/>
      <c r="H36" s="496"/>
    </row>
    <row r="37" spans="1:11" ht="19.5">
      <c r="C37" s="496"/>
      <c r="D37" s="496"/>
      <c r="F37" s="791" t="s">
        <v>848</v>
      </c>
      <c r="G37" s="791"/>
      <c r="H37" s="791"/>
      <c r="I37" s="791"/>
      <c r="J37" s="791"/>
      <c r="K37" s="497"/>
    </row>
    <row r="38" spans="1:11" ht="19.5">
      <c r="F38" s="791" t="s">
        <v>849</v>
      </c>
      <c r="G38" s="791"/>
      <c r="H38" s="791"/>
      <c r="I38" s="791"/>
      <c r="J38" s="791"/>
      <c r="K38" s="497"/>
    </row>
  </sheetData>
  <mergeCells count="18">
    <mergeCell ref="F37:J37"/>
    <mergeCell ref="F38:J38"/>
    <mergeCell ref="A6:A9"/>
    <mergeCell ref="G7:G9"/>
    <mergeCell ref="H6:H9"/>
    <mergeCell ref="B6:B9"/>
    <mergeCell ref="C6:C9"/>
    <mergeCell ref="E6:G6"/>
    <mergeCell ref="H1:I1"/>
    <mergeCell ref="D6:D9"/>
    <mergeCell ref="I6:I9"/>
    <mergeCell ref="E7:E9"/>
    <mergeCell ref="F7:F9"/>
    <mergeCell ref="G5:I5"/>
    <mergeCell ref="A3:I3"/>
    <mergeCell ref="A2:I2"/>
    <mergeCell ref="A4:I4"/>
    <mergeCell ref="B5:C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topLeftCell="A7" zoomScaleSheetLayoutView="100" workbookViewId="0">
      <selection activeCell="I30" sqref="I30"/>
    </sheetView>
  </sheetViews>
  <sheetFormatPr defaultRowHeight="12.75"/>
  <cols>
    <col min="2" max="2" width="11.7109375" style="684" customWidth="1"/>
    <col min="3" max="3" width="11.5703125" customWidth="1"/>
    <col min="4" max="4" width="14.7109375" bestFit="1" customWidth="1"/>
    <col min="5" max="6" width="13" customWidth="1"/>
    <col min="7" max="7" width="11.140625" customWidth="1"/>
    <col min="8" max="8" width="39.42578125" customWidth="1"/>
    <col min="9" max="9" width="31.7109375" customWidth="1"/>
    <col min="10" max="10" width="14.85546875" customWidth="1"/>
  </cols>
  <sheetData>
    <row r="1" spans="1:10" s="375" customFormat="1">
      <c r="B1" s="401"/>
    </row>
    <row r="2" spans="1:10" s="375" customFormat="1" ht="18">
      <c r="A2" s="954" t="s">
        <v>0</v>
      </c>
      <c r="B2" s="954"/>
      <c r="C2" s="954"/>
      <c r="D2" s="954"/>
      <c r="E2" s="954"/>
      <c r="F2" s="954"/>
      <c r="G2" s="954"/>
      <c r="H2" s="954"/>
      <c r="I2" s="689" t="s">
        <v>523</v>
      </c>
    </row>
    <row r="3" spans="1:10" s="375" customFormat="1" ht="21">
      <c r="A3" s="953" t="s">
        <v>717</v>
      </c>
      <c r="B3" s="953"/>
      <c r="C3" s="953"/>
      <c r="D3" s="953"/>
      <c r="E3" s="953"/>
      <c r="F3" s="953"/>
      <c r="G3" s="953"/>
      <c r="H3" s="953"/>
      <c r="I3" s="953"/>
      <c r="J3" s="953"/>
    </row>
    <row r="4" spans="1:10" s="375" customFormat="1" ht="8.25" customHeight="1">
      <c r="A4" s="690"/>
      <c r="B4" s="700"/>
      <c r="C4" s="690"/>
      <c r="D4" s="690"/>
      <c r="E4" s="690"/>
      <c r="F4" s="690"/>
      <c r="G4" s="690"/>
      <c r="H4" s="690"/>
      <c r="I4" s="690"/>
    </row>
    <row r="5" spans="1:10" s="375" customFormat="1" ht="18">
      <c r="A5" s="954" t="s">
        <v>522</v>
      </c>
      <c r="B5" s="954"/>
      <c r="C5" s="954"/>
      <c r="D5" s="954"/>
      <c r="E5" s="954"/>
      <c r="F5" s="954"/>
      <c r="G5" s="954"/>
      <c r="H5" s="954"/>
      <c r="I5" s="954"/>
    </row>
    <row r="6" spans="1:10" s="375" customFormat="1" ht="15.75">
      <c r="A6" s="792" t="s">
        <v>850</v>
      </c>
      <c r="B6" s="792"/>
      <c r="C6" s="792"/>
      <c r="D6" s="691"/>
      <c r="E6" s="691"/>
      <c r="F6" s="691"/>
      <c r="G6" s="691"/>
      <c r="H6" s="956" t="s">
        <v>1015</v>
      </c>
      <c r="I6" s="956"/>
      <c r="J6" s="956"/>
    </row>
    <row r="7" spans="1:10" s="375" customFormat="1" ht="25.5" customHeight="1">
      <c r="A7" s="957" t="s">
        <v>2</v>
      </c>
      <c r="B7" s="957" t="s">
        <v>368</v>
      </c>
      <c r="C7" s="958" t="s">
        <v>369</v>
      </c>
      <c r="D7" s="958"/>
      <c r="E7" s="958"/>
      <c r="F7" s="959" t="s">
        <v>372</v>
      </c>
      <c r="G7" s="960"/>
      <c r="H7" s="960"/>
      <c r="I7" s="961"/>
      <c r="J7" s="962" t="s">
        <v>376</v>
      </c>
    </row>
    <row r="8" spans="1:10" s="375" customFormat="1" ht="31.5" customHeight="1">
      <c r="A8" s="957"/>
      <c r="B8" s="957"/>
      <c r="C8" s="687" t="s">
        <v>95</v>
      </c>
      <c r="D8" s="687" t="s">
        <v>370</v>
      </c>
      <c r="E8" s="687" t="s">
        <v>371</v>
      </c>
      <c r="F8" s="692" t="s">
        <v>373</v>
      </c>
      <c r="G8" s="692" t="s">
        <v>374</v>
      </c>
      <c r="H8" s="692" t="s">
        <v>375</v>
      </c>
      <c r="I8" s="692" t="s">
        <v>42</v>
      </c>
      <c r="J8" s="963"/>
    </row>
    <row r="9" spans="1:10" s="375" customFormat="1" ht="15">
      <c r="A9" s="512" t="s">
        <v>246</v>
      </c>
      <c r="B9" s="512" t="s">
        <v>247</v>
      </c>
      <c r="C9" s="512" t="s">
        <v>248</v>
      </c>
      <c r="D9" s="512" t="s">
        <v>249</v>
      </c>
      <c r="E9" s="512" t="s">
        <v>250</v>
      </c>
      <c r="F9" s="512" t="s">
        <v>253</v>
      </c>
      <c r="G9" s="512" t="s">
        <v>272</v>
      </c>
      <c r="H9" s="512" t="s">
        <v>273</v>
      </c>
      <c r="I9" s="512" t="s">
        <v>274</v>
      </c>
      <c r="J9" s="512" t="s">
        <v>302</v>
      </c>
    </row>
    <row r="10" spans="1:10" s="380" customFormat="1" ht="29.25" customHeight="1">
      <c r="A10" s="90">
        <v>1</v>
      </c>
      <c r="B10" s="90">
        <v>1</v>
      </c>
      <c r="C10" s="693" t="s">
        <v>7</v>
      </c>
      <c r="D10" s="382" t="s">
        <v>869</v>
      </c>
      <c r="E10" s="693">
        <v>619</v>
      </c>
      <c r="F10" s="693">
        <v>0</v>
      </c>
      <c r="G10" s="693">
        <v>0</v>
      </c>
      <c r="H10" s="501" t="s">
        <v>907</v>
      </c>
      <c r="I10" s="694" t="s">
        <v>7</v>
      </c>
      <c r="J10" s="693" t="s">
        <v>7</v>
      </c>
    </row>
    <row r="11" spans="1:10" s="380" customFormat="1" ht="48">
      <c r="A11" s="90">
        <v>2</v>
      </c>
      <c r="B11" s="90">
        <v>3</v>
      </c>
      <c r="C11" s="693" t="s">
        <v>7</v>
      </c>
      <c r="D11" s="382" t="s">
        <v>870</v>
      </c>
      <c r="E11" s="501">
        <v>226</v>
      </c>
      <c r="F11" s="501">
        <v>183</v>
      </c>
      <c r="G11" s="501">
        <v>0</v>
      </c>
      <c r="H11" s="501" t="s">
        <v>908</v>
      </c>
      <c r="I11" s="500" t="s">
        <v>1003</v>
      </c>
      <c r="J11" s="501">
        <v>2000</v>
      </c>
    </row>
    <row r="12" spans="1:10" s="380" customFormat="1" ht="24" customHeight="1">
      <c r="A12" s="90">
        <v>3</v>
      </c>
      <c r="B12" s="90">
        <v>2</v>
      </c>
      <c r="C12" s="693" t="s">
        <v>7</v>
      </c>
      <c r="D12" s="382" t="s">
        <v>871</v>
      </c>
      <c r="E12" s="695">
        <v>419</v>
      </c>
      <c r="F12" s="693">
        <v>310</v>
      </c>
      <c r="G12" s="693">
        <v>0</v>
      </c>
      <c r="H12" s="693" t="s">
        <v>1004</v>
      </c>
      <c r="I12" s="694" t="s">
        <v>7</v>
      </c>
      <c r="J12" s="501" t="s">
        <v>7</v>
      </c>
    </row>
    <row r="13" spans="1:10" s="375" customFormat="1" ht="24" customHeight="1">
      <c r="A13" s="90">
        <v>4</v>
      </c>
      <c r="B13" s="90">
        <v>1</v>
      </c>
      <c r="C13" s="693" t="s">
        <v>7</v>
      </c>
      <c r="D13" s="382" t="s">
        <v>872</v>
      </c>
      <c r="E13" s="502">
        <v>232</v>
      </c>
      <c r="F13" s="501">
        <v>139</v>
      </c>
      <c r="G13" s="501">
        <v>0</v>
      </c>
      <c r="H13" s="501" t="s">
        <v>907</v>
      </c>
      <c r="I13" s="694" t="s">
        <v>7</v>
      </c>
      <c r="J13" s="501" t="s">
        <v>7</v>
      </c>
    </row>
    <row r="14" spans="1:10" s="375" customFormat="1" ht="24" customHeight="1">
      <c r="A14" s="90">
        <v>5</v>
      </c>
      <c r="B14" s="90">
        <v>1</v>
      </c>
      <c r="C14" s="693" t="s">
        <v>7</v>
      </c>
      <c r="D14" s="382" t="s">
        <v>873</v>
      </c>
      <c r="E14" s="695">
        <v>489</v>
      </c>
      <c r="F14" s="693">
        <v>0</v>
      </c>
      <c r="G14" s="693">
        <v>0</v>
      </c>
      <c r="H14" s="693" t="s">
        <v>907</v>
      </c>
      <c r="I14" s="694" t="s">
        <v>7</v>
      </c>
      <c r="J14" s="501" t="s">
        <v>7</v>
      </c>
    </row>
    <row r="15" spans="1:10" s="375" customFormat="1" ht="24" customHeight="1">
      <c r="A15" s="90">
        <v>6</v>
      </c>
      <c r="B15" s="90">
        <v>2</v>
      </c>
      <c r="C15" s="693" t="s">
        <v>7</v>
      </c>
      <c r="D15" s="382" t="s">
        <v>874</v>
      </c>
      <c r="E15" s="695">
        <v>561</v>
      </c>
      <c r="F15" s="693">
        <v>516</v>
      </c>
      <c r="G15" s="693">
        <v>0</v>
      </c>
      <c r="H15" s="693" t="s">
        <v>1005</v>
      </c>
      <c r="I15" s="694" t="s">
        <v>7</v>
      </c>
      <c r="J15" s="501" t="s">
        <v>7</v>
      </c>
    </row>
    <row r="16" spans="1:10" s="375" customFormat="1" ht="24" customHeight="1">
      <c r="A16" s="90">
        <v>7</v>
      </c>
      <c r="B16" s="90">
        <v>1</v>
      </c>
      <c r="C16" s="693" t="s">
        <v>7</v>
      </c>
      <c r="D16" s="382" t="s">
        <v>875</v>
      </c>
      <c r="E16" s="502">
        <v>401</v>
      </c>
      <c r="F16" s="501">
        <v>212</v>
      </c>
      <c r="G16" s="501">
        <v>0</v>
      </c>
      <c r="H16" s="501" t="s">
        <v>906</v>
      </c>
      <c r="I16" s="694" t="s">
        <v>7</v>
      </c>
      <c r="J16" s="501" t="s">
        <v>7</v>
      </c>
    </row>
    <row r="17" spans="1:10" s="375" customFormat="1" ht="24" customHeight="1">
      <c r="A17" s="90">
        <v>8</v>
      </c>
      <c r="B17" s="90">
        <v>1</v>
      </c>
      <c r="C17" s="693" t="s">
        <v>7</v>
      </c>
      <c r="D17" s="382" t="s">
        <v>876</v>
      </c>
      <c r="E17" s="695">
        <v>1012</v>
      </c>
      <c r="F17" s="693">
        <v>0</v>
      </c>
      <c r="G17" s="693">
        <v>0</v>
      </c>
      <c r="H17" s="693" t="s">
        <v>1005</v>
      </c>
      <c r="I17" s="694" t="s">
        <v>7</v>
      </c>
      <c r="J17" s="501" t="s">
        <v>7</v>
      </c>
    </row>
    <row r="18" spans="1:10" s="375" customFormat="1" ht="24" customHeight="1">
      <c r="A18" s="90">
        <v>9</v>
      </c>
      <c r="B18" s="90">
        <v>2</v>
      </c>
      <c r="C18" s="693" t="s">
        <v>7</v>
      </c>
      <c r="D18" s="382" t="s">
        <v>877</v>
      </c>
      <c r="E18" s="695">
        <v>396</v>
      </c>
      <c r="F18" s="693">
        <v>122</v>
      </c>
      <c r="G18" s="693">
        <v>0</v>
      </c>
      <c r="H18" s="693" t="s">
        <v>1005</v>
      </c>
      <c r="I18" s="694" t="s">
        <v>7</v>
      </c>
      <c r="J18" s="501" t="s">
        <v>7</v>
      </c>
    </row>
    <row r="19" spans="1:10" s="375" customFormat="1" ht="24" customHeight="1">
      <c r="A19" s="90">
        <v>10</v>
      </c>
      <c r="B19" s="90">
        <v>2</v>
      </c>
      <c r="C19" s="693" t="s">
        <v>7</v>
      </c>
      <c r="D19" s="382" t="s">
        <v>878</v>
      </c>
      <c r="E19" s="695">
        <v>1345</v>
      </c>
      <c r="F19" s="693">
        <v>663</v>
      </c>
      <c r="G19" s="693">
        <v>0</v>
      </c>
      <c r="H19" s="693" t="s">
        <v>1005</v>
      </c>
      <c r="I19" s="694" t="s">
        <v>7</v>
      </c>
      <c r="J19" s="501" t="s">
        <v>7</v>
      </c>
    </row>
    <row r="20" spans="1:10" s="375" customFormat="1" ht="24" customHeight="1">
      <c r="A20" s="90">
        <v>11</v>
      </c>
      <c r="B20" s="90">
        <v>2</v>
      </c>
      <c r="C20" s="693" t="s">
        <v>7</v>
      </c>
      <c r="D20" s="382" t="s">
        <v>879</v>
      </c>
      <c r="E20" s="695">
        <v>820</v>
      </c>
      <c r="F20" s="693">
        <v>513</v>
      </c>
      <c r="G20" s="693">
        <v>0</v>
      </c>
      <c r="H20" s="693" t="s">
        <v>1005</v>
      </c>
      <c r="I20" s="694" t="s">
        <v>7</v>
      </c>
      <c r="J20" s="501" t="s">
        <v>7</v>
      </c>
    </row>
    <row r="21" spans="1:10" s="375" customFormat="1" ht="24" customHeight="1">
      <c r="A21" s="90">
        <v>12</v>
      </c>
      <c r="B21" s="90">
        <v>2</v>
      </c>
      <c r="C21" s="693" t="s">
        <v>7</v>
      </c>
      <c r="D21" s="382" t="s">
        <v>880</v>
      </c>
      <c r="E21" s="502">
        <v>803</v>
      </c>
      <c r="F21" s="501">
        <v>502</v>
      </c>
      <c r="G21" s="501">
        <v>0</v>
      </c>
      <c r="H21" s="501" t="s">
        <v>907</v>
      </c>
      <c r="I21" s="694" t="s">
        <v>7</v>
      </c>
      <c r="J21" s="501" t="s">
        <v>7</v>
      </c>
    </row>
    <row r="22" spans="1:10" s="375" customFormat="1" ht="24" customHeight="1">
      <c r="A22" s="90">
        <v>13</v>
      </c>
      <c r="B22" s="90">
        <v>2</v>
      </c>
      <c r="C22" s="693" t="s">
        <v>7</v>
      </c>
      <c r="D22" s="382" t="s">
        <v>881</v>
      </c>
      <c r="E22" s="695">
        <v>1198</v>
      </c>
      <c r="F22" s="693">
        <v>568</v>
      </c>
      <c r="G22" s="693">
        <v>0</v>
      </c>
      <c r="H22" s="693" t="s">
        <v>1006</v>
      </c>
      <c r="I22" s="694" t="s">
        <v>7</v>
      </c>
      <c r="J22" s="501" t="s">
        <v>7</v>
      </c>
    </row>
    <row r="23" spans="1:10" s="375" customFormat="1" ht="24" customHeight="1">
      <c r="A23" s="90">
        <v>14</v>
      </c>
      <c r="B23" s="90">
        <v>1</v>
      </c>
      <c r="C23" s="693" t="s">
        <v>7</v>
      </c>
      <c r="D23" s="382" t="s">
        <v>882</v>
      </c>
      <c r="E23" s="695">
        <v>402</v>
      </c>
      <c r="F23" s="693">
        <v>0</v>
      </c>
      <c r="G23" s="693">
        <v>0</v>
      </c>
      <c r="H23" s="501" t="s">
        <v>907</v>
      </c>
      <c r="I23" s="694" t="s">
        <v>7</v>
      </c>
      <c r="J23" s="501" t="s">
        <v>7</v>
      </c>
    </row>
    <row r="24" spans="1:10" s="375" customFormat="1" ht="24" customHeight="1">
      <c r="A24" s="90">
        <v>15</v>
      </c>
      <c r="B24" s="90">
        <v>1</v>
      </c>
      <c r="C24" s="693" t="s">
        <v>7</v>
      </c>
      <c r="D24" s="382" t="s">
        <v>883</v>
      </c>
      <c r="E24" s="695">
        <v>310</v>
      </c>
      <c r="F24" s="693">
        <v>0</v>
      </c>
      <c r="G24" s="693">
        <v>0</v>
      </c>
      <c r="H24" s="501" t="s">
        <v>907</v>
      </c>
      <c r="I24" s="694" t="s">
        <v>7</v>
      </c>
      <c r="J24" s="501" t="s">
        <v>7</v>
      </c>
    </row>
    <row r="25" spans="1:10" s="375" customFormat="1" ht="24" customHeight="1">
      <c r="A25" s="90">
        <v>16</v>
      </c>
      <c r="B25" s="90">
        <v>2</v>
      </c>
      <c r="C25" s="693" t="s">
        <v>7</v>
      </c>
      <c r="D25" s="382" t="s">
        <v>884</v>
      </c>
      <c r="E25" s="695">
        <v>538</v>
      </c>
      <c r="F25" s="693">
        <v>382</v>
      </c>
      <c r="G25" s="693">
        <v>0</v>
      </c>
      <c r="H25" s="501" t="s">
        <v>907</v>
      </c>
      <c r="I25" s="694" t="s">
        <v>7</v>
      </c>
      <c r="J25" s="501">
        <v>16000</v>
      </c>
    </row>
    <row r="26" spans="1:10" s="375" customFormat="1" ht="24" customHeight="1">
      <c r="A26" s="90">
        <v>17</v>
      </c>
      <c r="B26" s="90">
        <v>2</v>
      </c>
      <c r="C26" s="693" t="s">
        <v>7</v>
      </c>
      <c r="D26" s="382" t="s">
        <v>885</v>
      </c>
      <c r="E26" s="502">
        <v>411</v>
      </c>
      <c r="F26" s="501">
        <v>286</v>
      </c>
      <c r="G26" s="501">
        <v>0</v>
      </c>
      <c r="H26" s="501" t="s">
        <v>907</v>
      </c>
      <c r="I26" s="694" t="s">
        <v>7</v>
      </c>
      <c r="J26" s="501" t="s">
        <v>7</v>
      </c>
    </row>
    <row r="27" spans="1:10" s="375" customFormat="1" ht="24" customHeight="1">
      <c r="A27" s="90">
        <v>18</v>
      </c>
      <c r="B27" s="90">
        <v>2</v>
      </c>
      <c r="C27" s="693" t="s">
        <v>7</v>
      </c>
      <c r="D27" s="382" t="s">
        <v>888</v>
      </c>
      <c r="E27" s="695">
        <v>952</v>
      </c>
      <c r="F27" s="693">
        <v>813</v>
      </c>
      <c r="G27" s="693">
        <v>0</v>
      </c>
      <c r="H27" s="501" t="s">
        <v>1007</v>
      </c>
      <c r="I27" s="694" t="s">
        <v>7</v>
      </c>
      <c r="J27" s="501" t="s">
        <v>7</v>
      </c>
    </row>
    <row r="28" spans="1:10" s="375" customFormat="1" ht="24" customHeight="1">
      <c r="A28" s="90">
        <v>19</v>
      </c>
      <c r="B28" s="90">
        <v>1</v>
      </c>
      <c r="C28" s="693" t="s">
        <v>7</v>
      </c>
      <c r="D28" s="382" t="s">
        <v>886</v>
      </c>
      <c r="E28" s="695">
        <v>608</v>
      </c>
      <c r="F28" s="693">
        <v>0</v>
      </c>
      <c r="G28" s="693">
        <v>0</v>
      </c>
      <c r="H28" s="501" t="s">
        <v>907</v>
      </c>
      <c r="I28" s="694" t="s">
        <v>7</v>
      </c>
      <c r="J28" s="501" t="s">
        <v>7</v>
      </c>
    </row>
    <row r="29" spans="1:10" s="375" customFormat="1" ht="24" customHeight="1">
      <c r="A29" s="90">
        <v>20</v>
      </c>
      <c r="B29" s="90">
        <v>1</v>
      </c>
      <c r="C29" s="693" t="s">
        <v>7</v>
      </c>
      <c r="D29" s="382" t="s">
        <v>887</v>
      </c>
      <c r="E29" s="695">
        <v>740</v>
      </c>
      <c r="F29" s="693">
        <v>0</v>
      </c>
      <c r="G29" s="693">
        <v>0</v>
      </c>
      <c r="H29" s="501" t="s">
        <v>907</v>
      </c>
      <c r="I29" s="694" t="s">
        <v>7</v>
      </c>
      <c r="J29" s="501" t="s">
        <v>7</v>
      </c>
    </row>
    <row r="30" spans="1:10" s="375" customFormat="1" ht="24" customHeight="1">
      <c r="A30" s="90">
        <v>21</v>
      </c>
      <c r="B30" s="90">
        <v>2</v>
      </c>
      <c r="C30" s="693" t="s">
        <v>7</v>
      </c>
      <c r="D30" s="382" t="s">
        <v>889</v>
      </c>
      <c r="E30" s="695">
        <v>483</v>
      </c>
      <c r="F30" s="693">
        <v>396</v>
      </c>
      <c r="G30" s="693">
        <v>0</v>
      </c>
      <c r="H30" s="501" t="s">
        <v>907</v>
      </c>
      <c r="I30" s="694" t="s">
        <v>7</v>
      </c>
      <c r="J30" s="501" t="s">
        <v>7</v>
      </c>
    </row>
    <row r="31" spans="1:10" s="375" customFormat="1" ht="24" customHeight="1">
      <c r="A31" s="90">
        <v>22</v>
      </c>
      <c r="B31" s="90">
        <v>1</v>
      </c>
      <c r="C31" s="693" t="s">
        <v>7</v>
      </c>
      <c r="D31" s="382" t="s">
        <v>890</v>
      </c>
      <c r="E31" s="695">
        <v>412</v>
      </c>
      <c r="F31" s="693">
        <v>119</v>
      </c>
      <c r="G31" s="693">
        <v>0</v>
      </c>
      <c r="H31" s="501" t="s">
        <v>907</v>
      </c>
      <c r="I31" s="694" t="s">
        <v>7</v>
      </c>
      <c r="J31" s="501" t="s">
        <v>7</v>
      </c>
    </row>
    <row r="32" spans="1:10" s="699" customFormat="1" ht="18.75" customHeight="1">
      <c r="A32" s="696" t="s">
        <v>15</v>
      </c>
      <c r="B32" s="697">
        <f>SUM(B10:B31)</f>
        <v>35</v>
      </c>
      <c r="C32" s="697">
        <f>SUM(C10:C31)</f>
        <v>0</v>
      </c>
      <c r="D32" s="698"/>
      <c r="E32" s="697">
        <f>SUM(E10:E31)</f>
        <v>13377</v>
      </c>
      <c r="F32" s="697">
        <f t="shared" ref="F32:J32" si="0">SUM(F10:F31)</f>
        <v>5724</v>
      </c>
      <c r="G32" s="697">
        <f t="shared" si="0"/>
        <v>0</v>
      </c>
      <c r="H32" s="697"/>
      <c r="I32" s="697"/>
      <c r="J32" s="697">
        <f t="shared" si="0"/>
        <v>18000</v>
      </c>
    </row>
    <row r="35" spans="1:10" ht="12.75" customHeight="1">
      <c r="A35" s="11" t="s">
        <v>1022</v>
      </c>
      <c r="B35" s="683"/>
      <c r="C35" s="148"/>
      <c r="D35" s="148"/>
      <c r="I35" s="853"/>
      <c r="J35" s="853"/>
    </row>
    <row r="36" spans="1:10" ht="12.75" customHeight="1">
      <c r="A36" s="148"/>
      <c r="B36" s="688"/>
      <c r="C36" s="148"/>
      <c r="D36" s="148"/>
      <c r="H36" s="853"/>
      <c r="I36" s="853"/>
    </row>
    <row r="37" spans="1:10" ht="12.75" customHeight="1">
      <c r="A37" s="148"/>
      <c r="B37" s="688"/>
      <c r="C37" s="148"/>
      <c r="D37" s="148"/>
      <c r="G37" s="841" t="s">
        <v>848</v>
      </c>
      <c r="H37" s="841"/>
      <c r="I37" s="841"/>
      <c r="J37" s="841"/>
    </row>
    <row r="38" spans="1:10" ht="19.5">
      <c r="C38" s="148"/>
      <c r="D38" s="148"/>
      <c r="G38" s="841" t="s">
        <v>849</v>
      </c>
      <c r="H38" s="841"/>
      <c r="I38" s="841"/>
      <c r="J38" s="841"/>
    </row>
  </sheetData>
  <mergeCells count="14">
    <mergeCell ref="I35:J35"/>
    <mergeCell ref="H36:I36"/>
    <mergeCell ref="G37:J37"/>
    <mergeCell ref="G38:J38"/>
    <mergeCell ref="A2:H2"/>
    <mergeCell ref="A3:J3"/>
    <mergeCell ref="A5:I5"/>
    <mergeCell ref="A6:C6"/>
    <mergeCell ref="H6:J6"/>
    <mergeCell ref="A7:A8"/>
    <mergeCell ref="B7:B8"/>
    <mergeCell ref="C7:E7"/>
    <mergeCell ref="F7:I7"/>
    <mergeCell ref="J7:J8"/>
  </mergeCells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view="pageBreakPreview" topLeftCell="A11" zoomScale="80" zoomScaleSheetLayoutView="80" workbookViewId="0">
      <selection activeCell="O27" sqref="O27"/>
    </sheetView>
  </sheetViews>
  <sheetFormatPr defaultRowHeight="12.75"/>
  <cols>
    <col min="1" max="1" width="5.28515625" style="148" customWidth="1"/>
    <col min="2" max="2" width="8.5703125" style="148" customWidth="1"/>
    <col min="3" max="3" width="43.85546875" style="148" bestFit="1" customWidth="1"/>
    <col min="4" max="4" width="15.140625" style="148" customWidth="1"/>
    <col min="5" max="6" width="11.7109375" style="148" customWidth="1"/>
    <col min="7" max="7" width="13.7109375" style="148" customWidth="1"/>
    <col min="8" max="8" width="20.140625" style="148" customWidth="1"/>
    <col min="9" max="16384" width="9.140625" style="148"/>
  </cols>
  <sheetData>
    <row r="1" spans="1:8" ht="15">
      <c r="A1" s="148" t="s">
        <v>11</v>
      </c>
      <c r="H1" s="283" t="s">
        <v>525</v>
      </c>
    </row>
    <row r="2" spans="1:8" s="151" customFormat="1" ht="15.75">
      <c r="A2" s="900" t="s">
        <v>0</v>
      </c>
      <c r="B2" s="900"/>
      <c r="C2" s="900"/>
      <c r="D2" s="900"/>
      <c r="E2" s="900"/>
      <c r="F2" s="900"/>
      <c r="G2" s="900"/>
      <c r="H2" s="900"/>
    </row>
    <row r="3" spans="1:8" s="151" customFormat="1" ht="20.25" customHeight="1">
      <c r="A3" s="901" t="s">
        <v>717</v>
      </c>
      <c r="B3" s="901"/>
      <c r="C3" s="901"/>
      <c r="D3" s="901"/>
      <c r="E3" s="901"/>
      <c r="F3" s="901"/>
      <c r="G3" s="901"/>
      <c r="H3" s="901"/>
    </row>
    <row r="5" spans="1:8" s="151" customFormat="1" ht="15.75">
      <c r="A5" s="972" t="s">
        <v>524</v>
      </c>
      <c r="B5" s="972"/>
      <c r="C5" s="972"/>
      <c r="D5" s="972"/>
      <c r="E5" s="972"/>
      <c r="F5" s="972"/>
      <c r="G5" s="972"/>
      <c r="H5" s="973"/>
    </row>
    <row r="6" spans="1:8" ht="15.75">
      <c r="A6" s="840" t="s">
        <v>850</v>
      </c>
      <c r="B6" s="840"/>
      <c r="C6" s="840"/>
      <c r="D6" s="153"/>
      <c r="E6" s="153"/>
      <c r="F6" s="153"/>
      <c r="G6" s="153"/>
    </row>
    <row r="7" spans="1:8" s="154" customFormat="1">
      <c r="A7" s="148"/>
      <c r="B7" s="148"/>
      <c r="C7" s="148"/>
      <c r="D7" s="148"/>
      <c r="E7" s="148"/>
      <c r="F7" s="148"/>
      <c r="G7" s="880" t="s">
        <v>1015</v>
      </c>
      <c r="H7" s="880"/>
    </row>
    <row r="8" spans="1:8" s="154" customFormat="1">
      <c r="A8" s="155"/>
      <c r="B8" s="964" t="s">
        <v>266</v>
      </c>
      <c r="C8" s="964" t="s">
        <v>267</v>
      </c>
      <c r="D8" s="966" t="s">
        <v>268</v>
      </c>
      <c r="E8" s="967"/>
      <c r="F8" s="967"/>
      <c r="G8" s="968"/>
      <c r="H8" s="964" t="s">
        <v>73</v>
      </c>
    </row>
    <row r="9" spans="1:8" s="154" customFormat="1" ht="24" customHeight="1">
      <c r="A9" s="156"/>
      <c r="B9" s="965"/>
      <c r="C9" s="965"/>
      <c r="D9" s="341" t="s">
        <v>269</v>
      </c>
      <c r="E9" s="341" t="s">
        <v>270</v>
      </c>
      <c r="F9" s="341" t="s">
        <v>271</v>
      </c>
      <c r="G9" s="341" t="s">
        <v>15</v>
      </c>
      <c r="H9" s="965"/>
    </row>
    <row r="10" spans="1:8" s="154" customFormat="1" ht="17.25" customHeight="1">
      <c r="A10" s="156"/>
      <c r="B10" s="506" t="s">
        <v>246</v>
      </c>
      <c r="C10" s="506" t="s">
        <v>247</v>
      </c>
      <c r="D10" s="506" t="s">
        <v>248</v>
      </c>
      <c r="E10" s="506" t="s">
        <v>249</v>
      </c>
      <c r="F10" s="506" t="s">
        <v>250</v>
      </c>
      <c r="G10" s="506" t="s">
        <v>251</v>
      </c>
      <c r="H10" s="506" t="s">
        <v>252</v>
      </c>
    </row>
    <row r="11" spans="1:8" s="159" customFormat="1" ht="24" customHeight="1">
      <c r="B11" s="507" t="s">
        <v>24</v>
      </c>
      <c r="C11" s="969" t="s">
        <v>275</v>
      </c>
      <c r="D11" s="970"/>
      <c r="E11" s="970"/>
      <c r="F11" s="970"/>
      <c r="G11" s="970"/>
      <c r="H11" s="971"/>
    </row>
    <row r="12" spans="1:8" s="160" customFormat="1" ht="24" customHeight="1">
      <c r="B12" s="508"/>
      <c r="C12" s="508" t="s">
        <v>910</v>
      </c>
      <c r="D12" s="507">
        <v>1</v>
      </c>
      <c r="E12" s="507">
        <v>0</v>
      </c>
      <c r="F12" s="507">
        <v>0</v>
      </c>
      <c r="G12" s="507">
        <v>1</v>
      </c>
      <c r="H12" s="508"/>
    </row>
    <row r="13" spans="1:8" s="115" customFormat="1" ht="24" customHeight="1">
      <c r="B13" s="505"/>
      <c r="C13" s="509" t="s">
        <v>1008</v>
      </c>
      <c r="D13" s="504">
        <v>0</v>
      </c>
      <c r="E13" s="504">
        <v>22</v>
      </c>
      <c r="F13" s="504">
        <v>0</v>
      </c>
      <c r="G13" s="504">
        <v>22</v>
      </c>
      <c r="H13" s="505"/>
    </row>
    <row r="14" spans="1:8" s="115" customFormat="1" ht="24" customHeight="1">
      <c r="B14" s="505"/>
      <c r="C14" s="703" t="s">
        <v>1009</v>
      </c>
      <c r="D14" s="702">
        <f>SUM(D12:D13)</f>
        <v>1</v>
      </c>
      <c r="E14" s="702">
        <f t="shared" ref="E14:G14" si="0">SUM(E12:E13)</f>
        <v>22</v>
      </c>
      <c r="F14" s="702">
        <f t="shared" si="0"/>
        <v>0</v>
      </c>
      <c r="G14" s="702">
        <f t="shared" si="0"/>
        <v>23</v>
      </c>
      <c r="H14" s="701"/>
    </row>
    <row r="15" spans="1:8" s="115" customFormat="1" ht="24" customHeight="1">
      <c r="B15" s="507" t="s">
        <v>28</v>
      </c>
      <c r="C15" s="969" t="s">
        <v>438</v>
      </c>
      <c r="D15" s="970"/>
      <c r="E15" s="970"/>
      <c r="F15" s="970"/>
      <c r="G15" s="970"/>
      <c r="H15" s="971"/>
    </row>
    <row r="16" spans="1:8" s="115" customFormat="1" ht="24" customHeight="1">
      <c r="B16" s="507"/>
      <c r="C16" s="508" t="s">
        <v>987</v>
      </c>
      <c r="D16" s="511">
        <v>1</v>
      </c>
      <c r="E16" s="511">
        <v>0</v>
      </c>
      <c r="F16" s="511">
        <v>0</v>
      </c>
      <c r="G16" s="511">
        <v>1</v>
      </c>
      <c r="H16" s="511"/>
    </row>
    <row r="17" spans="1:9" s="115" customFormat="1" ht="24" customHeight="1">
      <c r="A17" s="158" t="s">
        <v>265</v>
      </c>
      <c r="B17" s="510"/>
      <c r="C17" s="508" t="s">
        <v>988</v>
      </c>
      <c r="D17" s="511">
        <v>1</v>
      </c>
      <c r="E17" s="511">
        <v>0</v>
      </c>
      <c r="F17" s="511">
        <v>0</v>
      </c>
      <c r="G17" s="511">
        <v>1</v>
      </c>
      <c r="H17" s="504"/>
    </row>
    <row r="18" spans="1:9" ht="24" customHeight="1">
      <c r="B18" s="505"/>
      <c r="C18" s="509" t="s">
        <v>989</v>
      </c>
      <c r="D18" s="504" t="s">
        <v>909</v>
      </c>
      <c r="E18" s="504">
        <v>0</v>
      </c>
      <c r="F18" s="504">
        <v>0</v>
      </c>
      <c r="G18" s="504">
        <v>0</v>
      </c>
      <c r="H18" s="504"/>
    </row>
    <row r="19" spans="1:9" ht="24" customHeight="1">
      <c r="B19" s="505"/>
      <c r="C19" s="509" t="s">
        <v>990</v>
      </c>
      <c r="D19" s="504" t="s">
        <v>909</v>
      </c>
      <c r="E19" s="504">
        <v>0</v>
      </c>
      <c r="F19" s="504">
        <v>0</v>
      </c>
      <c r="G19" s="504">
        <v>0</v>
      </c>
      <c r="H19" s="504"/>
    </row>
    <row r="20" spans="1:9" ht="24" customHeight="1">
      <c r="B20" s="505"/>
      <c r="C20" s="509" t="s">
        <v>991</v>
      </c>
      <c r="D20" s="504" t="s">
        <v>909</v>
      </c>
      <c r="E20" s="504">
        <v>0</v>
      </c>
      <c r="F20" s="504">
        <v>0</v>
      </c>
      <c r="G20" s="504">
        <v>0</v>
      </c>
      <c r="H20" s="504"/>
    </row>
    <row r="21" spans="1:9" ht="24" customHeight="1">
      <c r="B21" s="505"/>
      <c r="C21" s="509" t="s">
        <v>992</v>
      </c>
      <c r="D21" s="504" t="s">
        <v>909</v>
      </c>
      <c r="E21" s="504">
        <v>0</v>
      </c>
      <c r="F21" s="504">
        <v>0</v>
      </c>
      <c r="G21" s="504">
        <v>0</v>
      </c>
      <c r="H21" s="504"/>
    </row>
    <row r="22" spans="1:9" ht="24" customHeight="1">
      <c r="B22" s="505"/>
      <c r="C22" s="509" t="s">
        <v>993</v>
      </c>
      <c r="D22" s="504">
        <v>1</v>
      </c>
      <c r="E22" s="504">
        <v>20</v>
      </c>
      <c r="F22" s="504">
        <v>0</v>
      </c>
      <c r="G22" s="504">
        <v>21</v>
      </c>
      <c r="H22" s="504"/>
    </row>
    <row r="23" spans="1:9" ht="24" customHeight="1">
      <c r="B23" s="505"/>
      <c r="C23" s="509" t="s">
        <v>994</v>
      </c>
      <c r="D23" s="504">
        <v>0</v>
      </c>
      <c r="E23" s="504">
        <v>0</v>
      </c>
      <c r="F23" s="504">
        <v>116</v>
      </c>
      <c r="G23" s="504">
        <v>116</v>
      </c>
      <c r="H23" s="504"/>
    </row>
    <row r="24" spans="1:9" ht="24" customHeight="1">
      <c r="B24" s="505"/>
      <c r="C24" s="509" t="s">
        <v>995</v>
      </c>
      <c r="D24" s="504">
        <v>4</v>
      </c>
      <c r="E24" s="504">
        <v>21</v>
      </c>
      <c r="F24" s="504">
        <v>0</v>
      </c>
      <c r="G24" s="504">
        <v>25</v>
      </c>
      <c r="H24" s="504"/>
    </row>
    <row r="25" spans="1:9" ht="24" customHeight="1">
      <c r="B25" s="505"/>
      <c r="C25" s="505" t="s">
        <v>996</v>
      </c>
      <c r="D25" s="504">
        <v>2</v>
      </c>
      <c r="E25" s="504">
        <v>0</v>
      </c>
      <c r="F25" s="504">
        <v>0</v>
      </c>
      <c r="G25" s="504">
        <v>2</v>
      </c>
      <c r="H25" s="504"/>
    </row>
    <row r="26" spans="1:9" ht="24" customHeight="1">
      <c r="B26" s="505"/>
      <c r="C26" s="704" t="s">
        <v>1010</v>
      </c>
      <c r="D26" s="704">
        <f t="shared" ref="D26:F26" si="1">SUM(D16:D25)</f>
        <v>9</v>
      </c>
      <c r="E26" s="704">
        <f t="shared" si="1"/>
        <v>41</v>
      </c>
      <c r="F26" s="704">
        <f t="shared" si="1"/>
        <v>116</v>
      </c>
      <c r="G26" s="704">
        <f>SUM(G16:G25)</f>
        <v>166</v>
      </c>
      <c r="H26" s="505"/>
    </row>
    <row r="27" spans="1:9" ht="24" customHeight="1">
      <c r="B27" s="505"/>
      <c r="C27" s="704" t="s">
        <v>1011</v>
      </c>
      <c r="D27" s="704">
        <f>D14+D26</f>
        <v>10</v>
      </c>
      <c r="E27" s="704">
        <f t="shared" ref="E27:G27" si="2">E14+E26</f>
        <v>63</v>
      </c>
      <c r="F27" s="704">
        <f t="shared" si="2"/>
        <v>116</v>
      </c>
      <c r="G27" s="704">
        <f t="shared" si="2"/>
        <v>189</v>
      </c>
      <c r="H27" s="505"/>
    </row>
    <row r="28" spans="1:9" ht="24" customHeight="1">
      <c r="D28" s="974"/>
      <c r="E28" s="974"/>
      <c r="F28" s="974"/>
      <c r="G28" s="974"/>
    </row>
    <row r="29" spans="1:9" ht="12.75" customHeight="1">
      <c r="D29" s="853"/>
      <c r="E29" s="853"/>
      <c r="F29" s="853"/>
      <c r="G29" s="853"/>
    </row>
    <row r="30" spans="1:9" ht="15.75">
      <c r="B30" s="11" t="s">
        <v>1022</v>
      </c>
      <c r="C30" s="151"/>
    </row>
    <row r="31" spans="1:9" ht="19.5">
      <c r="E31" s="841" t="s">
        <v>848</v>
      </c>
      <c r="F31" s="841"/>
      <c r="G31" s="841"/>
      <c r="H31" s="841"/>
      <c r="I31" s="841"/>
    </row>
    <row r="32" spans="1:9" ht="19.5">
      <c r="E32" s="841" t="s">
        <v>849</v>
      </c>
      <c r="F32" s="841"/>
      <c r="G32" s="841"/>
      <c r="H32" s="841"/>
      <c r="I32" s="841"/>
    </row>
  </sheetData>
  <mergeCells count="15">
    <mergeCell ref="E31:I31"/>
    <mergeCell ref="E32:I32"/>
    <mergeCell ref="D28:G28"/>
    <mergeCell ref="D29:G29"/>
    <mergeCell ref="C15:H15"/>
    <mergeCell ref="A2:H2"/>
    <mergeCell ref="A3:H3"/>
    <mergeCell ref="A5:H5"/>
    <mergeCell ref="G7:H7"/>
    <mergeCell ref="A6:C6"/>
    <mergeCell ref="B8:B9"/>
    <mergeCell ref="C8:C9"/>
    <mergeCell ref="D8:G8"/>
    <mergeCell ref="H8:H9"/>
    <mergeCell ref="C11:H1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view="pageBreakPreview" topLeftCell="A13" zoomScaleSheetLayoutView="100" workbookViewId="0">
      <selection activeCell="O27" sqref="O27"/>
    </sheetView>
  </sheetViews>
  <sheetFormatPr defaultRowHeight="12.75"/>
  <cols>
    <col min="1" max="1" width="8.28515625" customWidth="1"/>
    <col min="2" max="2" width="18.140625" bestFit="1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45" customWidth="1"/>
  </cols>
  <sheetData>
    <row r="1" spans="1:8" ht="20.25">
      <c r="A1" s="849" t="s">
        <v>0</v>
      </c>
      <c r="B1" s="849"/>
      <c r="C1" s="849"/>
      <c r="D1" s="849"/>
      <c r="E1" s="849"/>
      <c r="F1" s="849"/>
      <c r="G1" s="849"/>
      <c r="H1" s="270" t="s">
        <v>616</v>
      </c>
    </row>
    <row r="2" spans="1:8" ht="21">
      <c r="A2" s="850" t="s">
        <v>717</v>
      </c>
      <c r="B2" s="850"/>
      <c r="C2" s="850"/>
      <c r="D2" s="850"/>
      <c r="E2" s="850"/>
      <c r="F2" s="850"/>
      <c r="G2" s="850"/>
    </row>
    <row r="3" spans="1:8" ht="18" customHeight="1">
      <c r="A3" s="879" t="s">
        <v>617</v>
      </c>
      <c r="B3" s="879"/>
      <c r="C3" s="879"/>
      <c r="D3" s="879"/>
      <c r="E3" s="879"/>
      <c r="F3" s="879"/>
      <c r="G3" s="879"/>
    </row>
    <row r="4" spans="1:8" ht="15.75">
      <c r="A4" s="840" t="s">
        <v>850</v>
      </c>
      <c r="B4" s="840"/>
      <c r="C4" s="840"/>
    </row>
    <row r="5" spans="1:8" ht="15">
      <c r="A5" s="144"/>
      <c r="B5" s="144"/>
      <c r="F5" s="880" t="s">
        <v>1015</v>
      </c>
      <c r="G5" s="880"/>
      <c r="H5" s="880"/>
    </row>
    <row r="6" spans="1:8" ht="59.25" customHeight="1">
      <c r="A6" s="145" t="s">
        <v>2</v>
      </c>
      <c r="B6" s="204" t="s">
        <v>3</v>
      </c>
      <c r="C6" s="208" t="s">
        <v>618</v>
      </c>
      <c r="D6" s="208" t="s">
        <v>619</v>
      </c>
      <c r="E6" s="208" t="s">
        <v>620</v>
      </c>
      <c r="F6" s="208" t="s">
        <v>621</v>
      </c>
      <c r="G6" s="233" t="s">
        <v>719</v>
      </c>
      <c r="H6" s="199" t="s">
        <v>693</v>
      </c>
    </row>
    <row r="7" spans="1:8" s="141" customFormat="1" ht="15">
      <c r="A7" s="146" t="s">
        <v>246</v>
      </c>
      <c r="B7" s="146" t="s">
        <v>247</v>
      </c>
      <c r="C7" s="146" t="s">
        <v>248</v>
      </c>
      <c r="D7" s="146" t="s">
        <v>249</v>
      </c>
      <c r="E7" s="146" t="s">
        <v>250</v>
      </c>
      <c r="F7" s="146" t="s">
        <v>251</v>
      </c>
      <c r="G7" s="234" t="s">
        <v>252</v>
      </c>
      <c r="H7" s="166">
        <v>8</v>
      </c>
    </row>
    <row r="8" spans="1:8" s="141" customFormat="1" ht="18">
      <c r="A8" s="463">
        <v>1</v>
      </c>
      <c r="B8" s="464" t="s">
        <v>869</v>
      </c>
      <c r="C8" s="554">
        <v>1344</v>
      </c>
      <c r="D8" s="554">
        <v>744</v>
      </c>
      <c r="E8" s="554">
        <v>119</v>
      </c>
      <c r="F8" s="554">
        <f>D8-E8</f>
        <v>625</v>
      </c>
      <c r="G8" s="554">
        <v>744</v>
      </c>
      <c r="H8" s="672" t="s">
        <v>971</v>
      </c>
    </row>
    <row r="9" spans="1:8" s="141" customFormat="1" ht="18">
      <c r="A9" s="463">
        <v>2</v>
      </c>
      <c r="B9" s="464" t="s">
        <v>870</v>
      </c>
      <c r="C9" s="554">
        <v>302</v>
      </c>
      <c r="D9" s="554">
        <v>300</v>
      </c>
      <c r="E9" s="554">
        <v>176</v>
      </c>
      <c r="F9" s="554">
        <f t="shared" ref="F9:F29" si="0">D9-E9</f>
        <v>124</v>
      </c>
      <c r="G9" s="554">
        <v>300</v>
      </c>
      <c r="H9" s="673"/>
    </row>
    <row r="10" spans="1:8" s="141" customFormat="1" ht="25.5">
      <c r="A10" s="463">
        <v>3</v>
      </c>
      <c r="B10" s="464" t="s">
        <v>871</v>
      </c>
      <c r="C10" s="554">
        <v>688</v>
      </c>
      <c r="D10" s="554">
        <v>686</v>
      </c>
      <c r="E10" s="554">
        <v>92</v>
      </c>
      <c r="F10" s="554">
        <f t="shared" si="0"/>
        <v>594</v>
      </c>
      <c r="G10" s="554">
        <v>686</v>
      </c>
      <c r="H10" s="672" t="s">
        <v>972</v>
      </c>
    </row>
    <row r="11" spans="1:8" s="141" customFormat="1" ht="25.5">
      <c r="A11" s="463">
        <v>4</v>
      </c>
      <c r="B11" s="464" t="s">
        <v>872</v>
      </c>
      <c r="C11" s="554">
        <v>413</v>
      </c>
      <c r="D11" s="554">
        <v>382</v>
      </c>
      <c r="E11" s="554">
        <v>84</v>
      </c>
      <c r="F11" s="554">
        <f t="shared" si="0"/>
        <v>298</v>
      </c>
      <c r="G11" s="554">
        <v>382</v>
      </c>
      <c r="H11" s="672" t="s">
        <v>973</v>
      </c>
    </row>
    <row r="12" spans="1:8" s="141" customFormat="1" ht="18">
      <c r="A12" s="463">
        <v>5</v>
      </c>
      <c r="B12" s="464" t="s">
        <v>873</v>
      </c>
      <c r="C12" s="554">
        <v>663</v>
      </c>
      <c r="D12" s="554">
        <v>659</v>
      </c>
      <c r="E12" s="554">
        <v>308</v>
      </c>
      <c r="F12" s="554">
        <f t="shared" si="0"/>
        <v>351</v>
      </c>
      <c r="G12" s="554">
        <v>659</v>
      </c>
      <c r="H12" s="672" t="s">
        <v>974</v>
      </c>
    </row>
    <row r="13" spans="1:8" s="141" customFormat="1" ht="18">
      <c r="A13" s="463">
        <v>6</v>
      </c>
      <c r="B13" s="464" t="s">
        <v>874</v>
      </c>
      <c r="C13" s="554">
        <v>711</v>
      </c>
      <c r="D13" s="554">
        <v>704</v>
      </c>
      <c r="E13" s="554">
        <v>42</v>
      </c>
      <c r="F13" s="554">
        <f t="shared" si="0"/>
        <v>662</v>
      </c>
      <c r="G13" s="554">
        <v>704</v>
      </c>
      <c r="H13" s="672"/>
    </row>
    <row r="14" spans="1:8" s="141" customFormat="1" ht="25.5">
      <c r="A14" s="463">
        <v>7</v>
      </c>
      <c r="B14" s="464" t="s">
        <v>875</v>
      </c>
      <c r="C14" s="554">
        <v>848</v>
      </c>
      <c r="D14" s="554">
        <v>846</v>
      </c>
      <c r="E14" s="554">
        <v>667</v>
      </c>
      <c r="F14" s="554">
        <f t="shared" si="0"/>
        <v>179</v>
      </c>
      <c r="G14" s="554">
        <v>846</v>
      </c>
      <c r="H14" s="672" t="s">
        <v>975</v>
      </c>
    </row>
    <row r="15" spans="1:8" s="141" customFormat="1" ht="25.5">
      <c r="A15" s="463">
        <v>8</v>
      </c>
      <c r="B15" s="464" t="s">
        <v>876</v>
      </c>
      <c r="C15" s="554">
        <v>1572</v>
      </c>
      <c r="D15" s="554">
        <v>1570</v>
      </c>
      <c r="E15" s="554">
        <v>409</v>
      </c>
      <c r="F15" s="554">
        <f t="shared" si="0"/>
        <v>1161</v>
      </c>
      <c r="G15" s="554">
        <v>1570</v>
      </c>
      <c r="H15" s="672" t="s">
        <v>976</v>
      </c>
    </row>
    <row r="16" spans="1:8" ht="18">
      <c r="A16" s="463">
        <v>9</v>
      </c>
      <c r="B16" s="464" t="s">
        <v>877</v>
      </c>
      <c r="C16" s="670">
        <v>544</v>
      </c>
      <c r="D16" s="554">
        <v>538</v>
      </c>
      <c r="E16" s="554">
        <v>56</v>
      </c>
      <c r="F16" s="554">
        <f t="shared" si="0"/>
        <v>482</v>
      </c>
      <c r="G16" s="554">
        <v>538</v>
      </c>
      <c r="H16" s="674"/>
    </row>
    <row r="17" spans="1:8" ht="18">
      <c r="A17" s="463">
        <v>10</v>
      </c>
      <c r="B17" s="464" t="s">
        <v>878</v>
      </c>
      <c r="C17" s="670">
        <v>1759</v>
      </c>
      <c r="D17" s="554">
        <v>1751</v>
      </c>
      <c r="E17" s="554">
        <v>1635</v>
      </c>
      <c r="F17" s="554">
        <f t="shared" si="0"/>
        <v>116</v>
      </c>
      <c r="G17" s="554">
        <v>1751</v>
      </c>
      <c r="H17" s="674" t="s">
        <v>977</v>
      </c>
    </row>
    <row r="18" spans="1:8" ht="25.5">
      <c r="A18" s="463">
        <v>11</v>
      </c>
      <c r="B18" s="464" t="s">
        <v>879</v>
      </c>
      <c r="C18" s="670">
        <v>1464</v>
      </c>
      <c r="D18" s="554">
        <v>1464</v>
      </c>
      <c r="E18" s="554">
        <v>484</v>
      </c>
      <c r="F18" s="554">
        <f t="shared" si="0"/>
        <v>980</v>
      </c>
      <c r="G18" s="554">
        <v>1464</v>
      </c>
      <c r="H18" s="674" t="s">
        <v>978</v>
      </c>
    </row>
    <row r="19" spans="1:8" ht="25.5">
      <c r="A19" s="463">
        <v>12</v>
      </c>
      <c r="B19" s="464" t="s">
        <v>880</v>
      </c>
      <c r="C19" s="670">
        <v>804</v>
      </c>
      <c r="D19" s="554">
        <v>803</v>
      </c>
      <c r="E19" s="554">
        <v>294</v>
      </c>
      <c r="F19" s="554">
        <f t="shared" si="0"/>
        <v>509</v>
      </c>
      <c r="G19" s="554">
        <v>803</v>
      </c>
      <c r="H19" s="674" t="s">
        <v>979</v>
      </c>
    </row>
    <row r="20" spans="1:8" ht="18">
      <c r="A20" s="463">
        <v>13</v>
      </c>
      <c r="B20" s="464" t="s">
        <v>881</v>
      </c>
      <c r="C20" s="670">
        <v>1617</v>
      </c>
      <c r="D20" s="554">
        <v>1507</v>
      </c>
      <c r="E20" s="554">
        <v>1035</v>
      </c>
      <c r="F20" s="554">
        <f t="shared" si="0"/>
        <v>472</v>
      </c>
      <c r="G20" s="554">
        <v>1507</v>
      </c>
      <c r="H20" s="674" t="s">
        <v>980</v>
      </c>
    </row>
    <row r="21" spans="1:8" ht="18">
      <c r="A21" s="463">
        <v>14</v>
      </c>
      <c r="B21" s="464" t="s">
        <v>882</v>
      </c>
      <c r="C21" s="670">
        <v>496</v>
      </c>
      <c r="D21" s="554">
        <v>408</v>
      </c>
      <c r="E21" s="554">
        <v>0</v>
      </c>
      <c r="F21" s="554">
        <f t="shared" si="0"/>
        <v>408</v>
      </c>
      <c r="G21" s="554">
        <v>408</v>
      </c>
      <c r="H21" s="674"/>
    </row>
    <row r="22" spans="1:8" ht="25.5">
      <c r="A22" s="463">
        <v>15</v>
      </c>
      <c r="B22" s="464" t="s">
        <v>883</v>
      </c>
      <c r="C22" s="670">
        <v>611</v>
      </c>
      <c r="D22" s="554">
        <v>608</v>
      </c>
      <c r="E22" s="554">
        <v>176</v>
      </c>
      <c r="F22" s="554">
        <f t="shared" si="0"/>
        <v>432</v>
      </c>
      <c r="G22" s="554">
        <v>608</v>
      </c>
      <c r="H22" s="674" t="s">
        <v>981</v>
      </c>
    </row>
    <row r="23" spans="1:8" ht="18">
      <c r="A23" s="463">
        <v>16</v>
      </c>
      <c r="B23" s="464" t="s">
        <v>884</v>
      </c>
      <c r="C23" s="670">
        <v>556</v>
      </c>
      <c r="D23" s="554">
        <v>552</v>
      </c>
      <c r="E23" s="554">
        <v>0</v>
      </c>
      <c r="F23" s="554">
        <f t="shared" si="0"/>
        <v>552</v>
      </c>
      <c r="G23" s="554">
        <v>552</v>
      </c>
      <c r="H23" s="674" t="s">
        <v>982</v>
      </c>
    </row>
    <row r="24" spans="1:8" ht="18">
      <c r="A24" s="463">
        <v>17</v>
      </c>
      <c r="B24" s="464" t="s">
        <v>885</v>
      </c>
      <c r="C24" s="670">
        <v>654</v>
      </c>
      <c r="D24" s="554">
        <v>620</v>
      </c>
      <c r="E24" s="554">
        <v>332</v>
      </c>
      <c r="F24" s="554">
        <f t="shared" si="0"/>
        <v>288</v>
      </c>
      <c r="G24" s="554">
        <v>620</v>
      </c>
      <c r="H24" s="674" t="s">
        <v>983</v>
      </c>
    </row>
    <row r="25" spans="1:8" ht="25.5">
      <c r="A25" s="463">
        <v>18</v>
      </c>
      <c r="B25" s="464" t="s">
        <v>888</v>
      </c>
      <c r="C25" s="670">
        <v>1343</v>
      </c>
      <c r="D25" s="554">
        <v>1115</v>
      </c>
      <c r="E25" s="554">
        <v>90</v>
      </c>
      <c r="F25" s="554">
        <f t="shared" si="0"/>
        <v>1025</v>
      </c>
      <c r="G25" s="554">
        <v>1115</v>
      </c>
      <c r="H25" s="674" t="s">
        <v>984</v>
      </c>
    </row>
    <row r="26" spans="1:8" ht="25.5">
      <c r="A26" s="463">
        <v>19</v>
      </c>
      <c r="B26" s="464" t="s">
        <v>886</v>
      </c>
      <c r="C26" s="670">
        <v>841</v>
      </c>
      <c r="D26" s="554">
        <v>641</v>
      </c>
      <c r="E26" s="554">
        <v>219</v>
      </c>
      <c r="F26" s="554">
        <f t="shared" si="0"/>
        <v>422</v>
      </c>
      <c r="G26" s="554">
        <v>641</v>
      </c>
      <c r="H26" s="674" t="s">
        <v>985</v>
      </c>
    </row>
    <row r="27" spans="1:8" ht="18">
      <c r="A27" s="463">
        <v>20</v>
      </c>
      <c r="B27" s="464" t="s">
        <v>887</v>
      </c>
      <c r="C27" s="670">
        <v>1052</v>
      </c>
      <c r="D27" s="554">
        <v>1032</v>
      </c>
      <c r="E27" s="554">
        <v>315</v>
      </c>
      <c r="F27" s="554">
        <f t="shared" si="0"/>
        <v>717</v>
      </c>
      <c r="G27" s="554">
        <v>1032</v>
      </c>
      <c r="H27" s="674" t="s">
        <v>986</v>
      </c>
    </row>
    <row r="28" spans="1:8" ht="18">
      <c r="A28" s="463">
        <v>21</v>
      </c>
      <c r="B28" s="464" t="s">
        <v>889</v>
      </c>
      <c r="C28" s="670">
        <v>665</v>
      </c>
      <c r="D28" s="554">
        <v>591</v>
      </c>
      <c r="E28" s="554">
        <v>472</v>
      </c>
      <c r="F28" s="554">
        <f t="shared" si="0"/>
        <v>119</v>
      </c>
      <c r="G28" s="554">
        <v>591</v>
      </c>
      <c r="H28" s="674"/>
    </row>
    <row r="29" spans="1:8" ht="18">
      <c r="A29" s="463">
        <v>22</v>
      </c>
      <c r="B29" s="464" t="s">
        <v>890</v>
      </c>
      <c r="C29" s="670">
        <v>788</v>
      </c>
      <c r="D29" s="554">
        <v>787</v>
      </c>
      <c r="E29" s="554">
        <v>130</v>
      </c>
      <c r="F29" s="554">
        <f t="shared" si="0"/>
        <v>657</v>
      </c>
      <c r="G29" s="554">
        <v>787</v>
      </c>
      <c r="H29" s="675"/>
    </row>
    <row r="30" spans="1:8" ht="18">
      <c r="A30" s="279"/>
      <c r="B30" s="671" t="s">
        <v>15</v>
      </c>
      <c r="C30" s="554">
        <f>SUM(C8:C29)</f>
        <v>19735</v>
      </c>
      <c r="D30" s="554">
        <f t="shared" ref="D30:H30" si="1">SUM(D8:D29)</f>
        <v>18308</v>
      </c>
      <c r="E30" s="554">
        <f t="shared" si="1"/>
        <v>7135</v>
      </c>
      <c r="F30" s="554">
        <f t="shared" si="1"/>
        <v>11173</v>
      </c>
      <c r="G30" s="554">
        <f t="shared" si="1"/>
        <v>18308</v>
      </c>
      <c r="H30" s="450">
        <f t="shared" si="1"/>
        <v>0</v>
      </c>
    </row>
    <row r="31" spans="1:8">
      <c r="A31" s="147"/>
    </row>
    <row r="33" spans="1:13" ht="15.75">
      <c r="A33" s="11" t="s">
        <v>1022</v>
      </c>
    </row>
    <row r="34" spans="1:13" ht="15" customHeight="1">
      <c r="A34" s="209"/>
      <c r="B34" s="209"/>
      <c r="C34" s="209"/>
      <c r="D34" s="209"/>
      <c r="E34" s="209"/>
      <c r="F34" s="277"/>
      <c r="G34" s="277"/>
      <c r="H34" s="250"/>
      <c r="I34" s="250"/>
    </row>
    <row r="35" spans="1:13" ht="15" customHeight="1">
      <c r="A35" s="209"/>
      <c r="B35" s="209"/>
      <c r="C35" s="209"/>
      <c r="D35" s="209"/>
      <c r="E35" s="209"/>
      <c r="F35" s="841" t="s">
        <v>848</v>
      </c>
      <c r="G35" s="841"/>
      <c r="H35" s="841"/>
      <c r="I35" s="841"/>
      <c r="J35" s="841"/>
    </row>
    <row r="36" spans="1:13" ht="15" customHeight="1">
      <c r="A36" s="209"/>
      <c r="B36" s="209"/>
      <c r="C36" s="209"/>
      <c r="D36" s="209"/>
      <c r="E36" s="209"/>
      <c r="F36" s="841" t="s">
        <v>849</v>
      </c>
      <c r="G36" s="841"/>
      <c r="H36" s="841"/>
      <c r="I36" s="841"/>
      <c r="J36" s="841"/>
    </row>
    <row r="37" spans="1:13">
      <c r="C37" s="209"/>
      <c r="D37" s="209"/>
      <c r="E37" s="209"/>
      <c r="F37" s="210"/>
      <c r="G37" s="210"/>
      <c r="H37" s="209"/>
      <c r="I37" s="209"/>
    </row>
    <row r="38" spans="1:13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</sheetData>
  <mergeCells count="7">
    <mergeCell ref="A1:G1"/>
    <mergeCell ref="F35:J35"/>
    <mergeCell ref="F36:J36"/>
    <mergeCell ref="A2:G2"/>
    <mergeCell ref="A3:G3"/>
    <mergeCell ref="F5:H5"/>
    <mergeCell ref="A4:C4"/>
  </mergeCells>
  <printOptions horizontalCentered="1"/>
  <pageMargins left="0.42" right="0.33" top="0.36" bottom="0" header="0.17" footer="0.31496062992125984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40"/>
  <sheetViews>
    <sheetView topLeftCell="A6" zoomScaleSheetLayoutView="100" workbookViewId="0">
      <selection activeCell="O27" sqref="O27"/>
    </sheetView>
  </sheetViews>
  <sheetFormatPr defaultRowHeight="12.75"/>
  <cols>
    <col min="1" max="1" width="8.28515625" customWidth="1"/>
    <col min="2" max="2" width="18.140625" bestFit="1" customWidth="1"/>
    <col min="3" max="3" width="16.7109375" customWidth="1"/>
    <col min="4" max="4" width="19.85546875" customWidth="1"/>
    <col min="5" max="5" width="15.7109375" customWidth="1"/>
    <col min="6" max="6" width="16.28515625" customWidth="1"/>
    <col min="7" max="7" width="22" customWidth="1"/>
    <col min="8" max="8" width="103.7109375" style="517" customWidth="1"/>
    <col min="9" max="9" width="103.7109375" customWidth="1"/>
  </cols>
  <sheetData>
    <row r="2" spans="1:8" ht="18.75">
      <c r="A2" s="849" t="s">
        <v>0</v>
      </c>
      <c r="B2" s="849"/>
      <c r="C2" s="849"/>
      <c r="D2" s="849"/>
      <c r="E2" s="849"/>
      <c r="F2" s="849"/>
      <c r="G2" s="849"/>
      <c r="H2" s="522" t="s">
        <v>694</v>
      </c>
    </row>
    <row r="3" spans="1:8" ht="21">
      <c r="A3" s="850" t="s">
        <v>717</v>
      </c>
      <c r="B3" s="850"/>
      <c r="C3" s="850"/>
      <c r="D3" s="850"/>
      <c r="E3" s="850"/>
      <c r="F3" s="850"/>
      <c r="G3" s="850"/>
    </row>
    <row r="4" spans="1:8" ht="15">
      <c r="A4" s="143"/>
      <c r="B4" s="143"/>
    </row>
    <row r="5" spans="1:8" ht="18" customHeight="1">
      <c r="A5" s="879" t="s">
        <v>695</v>
      </c>
      <c r="B5" s="879"/>
      <c r="C5" s="879"/>
      <c r="D5" s="879"/>
      <c r="E5" s="879"/>
      <c r="F5" s="879"/>
      <c r="G5" s="879"/>
    </row>
    <row r="6" spans="1:8" ht="15.75">
      <c r="A6" s="840" t="s">
        <v>850</v>
      </c>
      <c r="B6" s="840"/>
      <c r="C6" s="840"/>
    </row>
    <row r="7" spans="1:8" ht="15">
      <c r="A7" s="144"/>
      <c r="B7" s="144"/>
      <c r="F7" s="880" t="s">
        <v>1015</v>
      </c>
      <c r="G7" s="880"/>
      <c r="H7" s="880"/>
    </row>
    <row r="8" spans="1:8" ht="48" customHeight="1">
      <c r="A8" s="204" t="s">
        <v>2</v>
      </c>
      <c r="B8" s="204" t="s">
        <v>3</v>
      </c>
      <c r="C8" s="208" t="s">
        <v>911</v>
      </c>
      <c r="D8" s="208" t="s">
        <v>696</v>
      </c>
      <c r="E8" s="208" t="s">
        <v>697</v>
      </c>
      <c r="F8" s="208" t="s">
        <v>698</v>
      </c>
      <c r="G8" s="233" t="s">
        <v>699</v>
      </c>
      <c r="H8" s="518" t="s">
        <v>700</v>
      </c>
    </row>
    <row r="9" spans="1:8" s="141" customFormat="1" ht="15">
      <c r="A9" s="146" t="s">
        <v>246</v>
      </c>
      <c r="B9" s="146" t="s">
        <v>247</v>
      </c>
      <c r="C9" s="146" t="s">
        <v>248</v>
      </c>
      <c r="D9" s="146" t="s">
        <v>249</v>
      </c>
      <c r="E9" s="146" t="s">
        <v>250</v>
      </c>
      <c r="F9" s="146" t="s">
        <v>251</v>
      </c>
      <c r="G9" s="234" t="s">
        <v>252</v>
      </c>
      <c r="H9" s="519">
        <v>8</v>
      </c>
    </row>
    <row r="10" spans="1:8" s="141" customFormat="1" ht="23.25" customHeight="1">
      <c r="A10" s="463">
        <v>1</v>
      </c>
      <c r="B10" s="464" t="s">
        <v>869</v>
      </c>
      <c r="C10" s="498">
        <f>'AT-8_Hon_CCH_Pry'!D11+'AT-8A_Hon_CCH_UPry'!D14</f>
        <v>2880</v>
      </c>
      <c r="D10" s="498">
        <v>2126</v>
      </c>
      <c r="E10" s="513">
        <v>17</v>
      </c>
      <c r="F10" s="498" t="s">
        <v>912</v>
      </c>
      <c r="G10" s="975" t="s">
        <v>997</v>
      </c>
      <c r="H10" s="677" t="s">
        <v>1002</v>
      </c>
    </row>
    <row r="11" spans="1:8" s="141" customFormat="1" ht="23.25" customHeight="1">
      <c r="A11" s="463">
        <v>2</v>
      </c>
      <c r="B11" s="464" t="s">
        <v>870</v>
      </c>
      <c r="C11" s="498">
        <f>'AT-8_Hon_CCH_Pry'!D12+'AT-8A_Hon_CCH_UPry'!D15</f>
        <v>811</v>
      </c>
      <c r="D11" s="498">
        <v>690</v>
      </c>
      <c r="E11" s="513">
        <v>8</v>
      </c>
      <c r="F11" s="498" t="s">
        <v>912</v>
      </c>
      <c r="G11" s="976"/>
      <c r="H11" s="677" t="s">
        <v>1002</v>
      </c>
    </row>
    <row r="12" spans="1:8" s="141" customFormat="1" ht="23.25" customHeight="1">
      <c r="A12" s="463">
        <v>3</v>
      </c>
      <c r="B12" s="464" t="s">
        <v>871</v>
      </c>
      <c r="C12" s="498">
        <f>'AT-8_Hon_CCH_Pry'!D13+'AT-8A_Hon_CCH_UPry'!D16</f>
        <v>1919</v>
      </c>
      <c r="D12" s="498">
        <v>1382</v>
      </c>
      <c r="E12" s="513">
        <v>14</v>
      </c>
      <c r="F12" s="498" t="s">
        <v>912</v>
      </c>
      <c r="G12" s="976"/>
      <c r="H12" s="677" t="s">
        <v>1002</v>
      </c>
    </row>
    <row r="13" spans="1:8" s="141" customFormat="1" ht="23.25" customHeight="1">
      <c r="A13" s="463">
        <v>4</v>
      </c>
      <c r="B13" s="464" t="s">
        <v>872</v>
      </c>
      <c r="C13" s="498">
        <f>'AT-8_Hon_CCH_Pry'!D14+'AT-8A_Hon_CCH_UPry'!D17</f>
        <v>1045</v>
      </c>
      <c r="D13" s="498">
        <v>760</v>
      </c>
      <c r="E13" s="513">
        <v>10</v>
      </c>
      <c r="F13" s="498" t="s">
        <v>912</v>
      </c>
      <c r="G13" s="976"/>
      <c r="H13" s="677" t="s">
        <v>1002</v>
      </c>
    </row>
    <row r="14" spans="1:8" s="141" customFormat="1" ht="23.25" customHeight="1">
      <c r="A14" s="463">
        <v>5</v>
      </c>
      <c r="B14" s="464" t="s">
        <v>873</v>
      </c>
      <c r="C14" s="498">
        <f>'AT-8_Hon_CCH_Pry'!D15+'AT-8A_Hon_CCH_UPry'!D18</f>
        <v>1190</v>
      </c>
      <c r="D14" s="498">
        <v>857</v>
      </c>
      <c r="E14" s="513">
        <v>9</v>
      </c>
      <c r="F14" s="498" t="s">
        <v>912</v>
      </c>
      <c r="G14" s="976"/>
      <c r="H14" s="677" t="s">
        <v>1002</v>
      </c>
    </row>
    <row r="15" spans="1:8" s="141" customFormat="1" ht="23.25" customHeight="1">
      <c r="A15" s="463">
        <v>6</v>
      </c>
      <c r="B15" s="464" t="s">
        <v>874</v>
      </c>
      <c r="C15" s="498">
        <f>'AT-8_Hon_CCH_Pry'!D16+'AT-8A_Hon_CCH_UPry'!D19</f>
        <v>1914</v>
      </c>
      <c r="D15" s="498">
        <v>1384</v>
      </c>
      <c r="E15" s="513">
        <v>10</v>
      </c>
      <c r="F15" s="498" t="s">
        <v>912</v>
      </c>
      <c r="G15" s="976"/>
      <c r="H15" s="677" t="s">
        <v>1002</v>
      </c>
    </row>
    <row r="16" spans="1:8" s="141" customFormat="1" ht="23.25" customHeight="1">
      <c r="A16" s="463">
        <v>7</v>
      </c>
      <c r="B16" s="464" t="s">
        <v>875</v>
      </c>
      <c r="C16" s="498">
        <f>'AT-8_Hon_CCH_Pry'!D17+'AT-8A_Hon_CCH_UPry'!D20</f>
        <v>1919</v>
      </c>
      <c r="D16" s="498">
        <v>1592</v>
      </c>
      <c r="E16" s="513">
        <v>10</v>
      </c>
      <c r="F16" s="498" t="s">
        <v>912</v>
      </c>
      <c r="G16" s="976"/>
      <c r="H16" s="677" t="s">
        <v>1002</v>
      </c>
    </row>
    <row r="17" spans="1:8" s="141" customFormat="1" ht="23.25" customHeight="1">
      <c r="A17" s="463">
        <v>8</v>
      </c>
      <c r="B17" s="464" t="s">
        <v>876</v>
      </c>
      <c r="C17" s="498">
        <f>'AT-8_Hon_CCH_Pry'!D18+'AT-8A_Hon_CCH_UPry'!D21</f>
        <v>2940</v>
      </c>
      <c r="D17" s="498">
        <v>2396</v>
      </c>
      <c r="E17" s="512">
        <v>10</v>
      </c>
      <c r="F17" s="498" t="s">
        <v>912</v>
      </c>
      <c r="G17" s="976"/>
      <c r="H17" s="677" t="s">
        <v>1002</v>
      </c>
    </row>
    <row r="18" spans="1:8" ht="23.25" customHeight="1">
      <c r="A18" s="463">
        <v>9</v>
      </c>
      <c r="B18" s="464" t="s">
        <v>877</v>
      </c>
      <c r="C18" s="498">
        <f>'AT-8_Hon_CCH_Pry'!D19+'AT-8A_Hon_CCH_UPry'!D22</f>
        <v>1000</v>
      </c>
      <c r="D18" s="498">
        <v>720</v>
      </c>
      <c r="E18" s="514">
        <v>10</v>
      </c>
      <c r="F18" s="498" t="s">
        <v>912</v>
      </c>
      <c r="G18" s="976"/>
      <c r="H18" s="677" t="s">
        <v>1002</v>
      </c>
    </row>
    <row r="19" spans="1:8" ht="23.25" customHeight="1">
      <c r="A19" s="463">
        <v>10</v>
      </c>
      <c r="B19" s="464" t="s">
        <v>878</v>
      </c>
      <c r="C19" s="498">
        <f>'AT-8_Hon_CCH_Pry'!D20+'AT-8A_Hon_CCH_UPry'!D23</f>
        <v>3157</v>
      </c>
      <c r="D19" s="498">
        <v>2684</v>
      </c>
      <c r="E19" s="515">
        <v>10</v>
      </c>
      <c r="F19" s="498" t="s">
        <v>912</v>
      </c>
      <c r="G19" s="976"/>
      <c r="H19" s="677" t="s">
        <v>1002</v>
      </c>
    </row>
    <row r="20" spans="1:8" ht="23.25" customHeight="1">
      <c r="A20" s="463">
        <v>11</v>
      </c>
      <c r="B20" s="464" t="s">
        <v>879</v>
      </c>
      <c r="C20" s="498">
        <f>'AT-8_Hon_CCH_Pry'!D21+'AT-8A_Hon_CCH_UPry'!D24</f>
        <v>3049</v>
      </c>
      <c r="D20" s="498">
        <v>2692</v>
      </c>
      <c r="E20" s="514">
        <v>10</v>
      </c>
      <c r="F20" s="498" t="s">
        <v>912</v>
      </c>
      <c r="G20" s="976"/>
      <c r="H20" s="677" t="s">
        <v>1002</v>
      </c>
    </row>
    <row r="21" spans="1:8" ht="23.25" customHeight="1">
      <c r="A21" s="463">
        <v>12</v>
      </c>
      <c r="B21" s="464" t="s">
        <v>880</v>
      </c>
      <c r="C21" s="498">
        <f>'AT-8_Hon_CCH_Pry'!D22+'AT-8A_Hon_CCH_UPry'!D25</f>
        <v>1537</v>
      </c>
      <c r="D21" s="498">
        <v>1309</v>
      </c>
      <c r="E21" s="514">
        <v>10</v>
      </c>
      <c r="F21" s="498" t="s">
        <v>912</v>
      </c>
      <c r="G21" s="976"/>
      <c r="H21" s="677" t="s">
        <v>1002</v>
      </c>
    </row>
    <row r="22" spans="1:8" ht="23.25" customHeight="1">
      <c r="A22" s="463">
        <v>13</v>
      </c>
      <c r="B22" s="464" t="s">
        <v>881</v>
      </c>
      <c r="C22" s="498">
        <f>'AT-8_Hon_CCH_Pry'!D23+'AT-8A_Hon_CCH_UPry'!D26</f>
        <v>3629</v>
      </c>
      <c r="D22" s="498">
        <v>2839</v>
      </c>
      <c r="E22" s="514">
        <v>10</v>
      </c>
      <c r="F22" s="498" t="s">
        <v>912</v>
      </c>
      <c r="G22" s="976"/>
      <c r="H22" s="677" t="s">
        <v>1002</v>
      </c>
    </row>
    <row r="23" spans="1:8" ht="23.25" customHeight="1">
      <c r="A23" s="463">
        <v>14</v>
      </c>
      <c r="B23" s="464" t="s">
        <v>882</v>
      </c>
      <c r="C23" s="498">
        <f>'AT-8_Hon_CCH_Pry'!D24+'AT-8A_Hon_CCH_UPry'!D27</f>
        <v>1337</v>
      </c>
      <c r="D23" s="498">
        <v>963</v>
      </c>
      <c r="E23" s="515">
        <v>10</v>
      </c>
      <c r="F23" s="498" t="s">
        <v>912</v>
      </c>
      <c r="G23" s="976"/>
      <c r="H23" s="677" t="s">
        <v>1002</v>
      </c>
    </row>
    <row r="24" spans="1:8" ht="23.25" customHeight="1">
      <c r="A24" s="463">
        <v>15</v>
      </c>
      <c r="B24" s="464" t="s">
        <v>883</v>
      </c>
      <c r="C24" s="498">
        <f>'AT-8_Hon_CCH_Pry'!D25+'AT-8A_Hon_CCH_UPry'!D28</f>
        <v>1489</v>
      </c>
      <c r="D24" s="498">
        <v>1070</v>
      </c>
      <c r="E24" s="514">
        <v>10</v>
      </c>
      <c r="F24" s="498" t="s">
        <v>912</v>
      </c>
      <c r="G24" s="976"/>
      <c r="H24" s="677" t="s">
        <v>1002</v>
      </c>
    </row>
    <row r="25" spans="1:8" ht="23.25" customHeight="1">
      <c r="A25" s="463">
        <v>16</v>
      </c>
      <c r="B25" s="464" t="s">
        <v>884</v>
      </c>
      <c r="C25" s="498">
        <f>'AT-8_Hon_CCH_Pry'!D26+'AT-8A_Hon_CCH_UPry'!D29</f>
        <v>1410</v>
      </c>
      <c r="D25" s="498">
        <v>1020</v>
      </c>
      <c r="E25" s="514">
        <v>10</v>
      </c>
      <c r="F25" s="498" t="s">
        <v>912</v>
      </c>
      <c r="G25" s="976"/>
      <c r="H25" s="677" t="s">
        <v>1002</v>
      </c>
    </row>
    <row r="26" spans="1:8" ht="23.25" customHeight="1">
      <c r="A26" s="463">
        <v>17</v>
      </c>
      <c r="B26" s="464" t="s">
        <v>885</v>
      </c>
      <c r="C26" s="498">
        <f>'AT-8_Hon_CCH_Pry'!D27+'AT-8A_Hon_CCH_UPry'!D30</f>
        <v>1310</v>
      </c>
      <c r="D26" s="498">
        <v>931</v>
      </c>
      <c r="E26" s="514">
        <v>10</v>
      </c>
      <c r="F26" s="498" t="s">
        <v>912</v>
      </c>
      <c r="G26" s="976"/>
      <c r="H26" s="677" t="s">
        <v>1002</v>
      </c>
    </row>
    <row r="27" spans="1:8" ht="23.25" customHeight="1">
      <c r="A27" s="463">
        <v>18</v>
      </c>
      <c r="B27" s="464" t="s">
        <v>888</v>
      </c>
      <c r="C27" s="498">
        <f>'AT-8_Hon_CCH_Pry'!D28+'AT-8A_Hon_CCH_UPry'!D31</f>
        <v>2972</v>
      </c>
      <c r="D27" s="498">
        <v>2140</v>
      </c>
      <c r="E27" s="514">
        <v>10</v>
      </c>
      <c r="F27" s="498" t="s">
        <v>912</v>
      </c>
      <c r="G27" s="976"/>
      <c r="H27" s="677" t="s">
        <v>1002</v>
      </c>
    </row>
    <row r="28" spans="1:8" ht="23.25" customHeight="1">
      <c r="A28" s="463">
        <v>19</v>
      </c>
      <c r="B28" s="464" t="s">
        <v>886</v>
      </c>
      <c r="C28" s="498">
        <f>'AT-8_Hon_CCH_Pry'!D29+'AT-8A_Hon_CCH_UPry'!D32</f>
        <v>1455</v>
      </c>
      <c r="D28" s="498">
        <v>1080</v>
      </c>
      <c r="E28" s="514">
        <v>10</v>
      </c>
      <c r="F28" s="498" t="s">
        <v>912</v>
      </c>
      <c r="G28" s="976"/>
      <c r="H28" s="677" t="s">
        <v>1002</v>
      </c>
    </row>
    <row r="29" spans="1:8" ht="23.25" customHeight="1">
      <c r="A29" s="463">
        <v>20</v>
      </c>
      <c r="B29" s="464" t="s">
        <v>887</v>
      </c>
      <c r="C29" s="498">
        <f>'AT-8_Hon_CCH_Pry'!D30+'AT-8A_Hon_CCH_UPry'!D33</f>
        <v>2462</v>
      </c>
      <c r="D29" s="498">
        <v>1792</v>
      </c>
      <c r="E29" s="515">
        <v>10</v>
      </c>
      <c r="F29" s="498" t="s">
        <v>912</v>
      </c>
      <c r="G29" s="976"/>
      <c r="H29" s="677" t="s">
        <v>1002</v>
      </c>
    </row>
    <row r="30" spans="1:8" ht="23.25" customHeight="1">
      <c r="A30" s="463">
        <v>21</v>
      </c>
      <c r="B30" s="464" t="s">
        <v>889</v>
      </c>
      <c r="C30" s="498">
        <f>'AT-8_Hon_CCH_Pry'!D31+'AT-8A_Hon_CCH_UPry'!D34</f>
        <v>1391</v>
      </c>
      <c r="D30" s="498">
        <v>1009</v>
      </c>
      <c r="E30" s="514">
        <v>10</v>
      </c>
      <c r="F30" s="498" t="s">
        <v>912</v>
      </c>
      <c r="G30" s="976"/>
      <c r="H30" s="677" t="s">
        <v>1002</v>
      </c>
    </row>
    <row r="31" spans="1:8" ht="23.25" customHeight="1">
      <c r="A31" s="463">
        <v>22</v>
      </c>
      <c r="B31" s="464" t="s">
        <v>890</v>
      </c>
      <c r="C31" s="498">
        <f>'AT-8_Hon_CCH_Pry'!D32+'AT-8A_Hon_CCH_UPry'!D35</f>
        <v>1820</v>
      </c>
      <c r="D31" s="498">
        <v>1335</v>
      </c>
      <c r="E31" s="514">
        <v>10</v>
      </c>
      <c r="F31" s="498" t="s">
        <v>912</v>
      </c>
      <c r="G31" s="977"/>
      <c r="H31" s="677" t="s">
        <v>1002</v>
      </c>
    </row>
    <row r="32" spans="1:8">
      <c r="B32" s="21" t="s">
        <v>15</v>
      </c>
      <c r="C32" s="290">
        <f>SUM(C10:C31)</f>
        <v>42636</v>
      </c>
      <c r="D32" s="290">
        <f t="shared" ref="D32:E32" si="0">SUM(D10:D31)</f>
        <v>32771</v>
      </c>
      <c r="E32" s="290">
        <f t="shared" si="0"/>
        <v>228</v>
      </c>
      <c r="F32" s="290"/>
      <c r="G32" s="290"/>
      <c r="H32" s="520"/>
    </row>
    <row r="33" spans="1:13">
      <c r="A33" s="147"/>
    </row>
    <row r="36" spans="1:13" ht="15" customHeight="1">
      <c r="A36" s="11" t="s">
        <v>1022</v>
      </c>
      <c r="B36" s="279"/>
      <c r="C36" s="209"/>
      <c r="D36" s="209"/>
      <c r="E36" s="209"/>
      <c r="F36" s="277"/>
      <c r="G36" s="277"/>
      <c r="H36" s="521"/>
      <c r="I36" s="250"/>
    </row>
    <row r="37" spans="1:13" ht="15" customHeight="1">
      <c r="A37" s="209"/>
      <c r="B37" s="209"/>
      <c r="C37" s="209"/>
      <c r="D37" s="209"/>
      <c r="E37" s="209"/>
      <c r="F37" s="277"/>
      <c r="G37" s="277"/>
      <c r="H37" s="521"/>
      <c r="I37" s="250"/>
    </row>
    <row r="38" spans="1:13" ht="15" customHeight="1">
      <c r="A38" s="209"/>
      <c r="B38" s="209"/>
      <c r="C38" s="209"/>
      <c r="D38" s="209"/>
      <c r="E38" s="209"/>
      <c r="F38" s="841" t="s">
        <v>848</v>
      </c>
      <c r="G38" s="841"/>
      <c r="H38" s="841"/>
      <c r="I38" s="274"/>
      <c r="J38" s="274"/>
    </row>
    <row r="39" spans="1:13" ht="19.5">
      <c r="C39" s="209"/>
      <c r="D39" s="209"/>
      <c r="E39" s="209"/>
      <c r="F39" s="841" t="s">
        <v>849</v>
      </c>
      <c r="G39" s="841"/>
      <c r="H39" s="841"/>
      <c r="I39" s="274"/>
      <c r="J39" s="274"/>
    </row>
    <row r="40" spans="1:13">
      <c r="A40" s="209"/>
      <c r="B40" s="209"/>
      <c r="C40" s="209"/>
      <c r="D40" s="209"/>
      <c r="E40" s="209"/>
      <c r="F40" s="209"/>
      <c r="G40" s="209"/>
      <c r="H40" s="521"/>
      <c r="I40" s="209"/>
      <c r="J40" s="209"/>
      <c r="K40" s="209"/>
      <c r="L40" s="209"/>
      <c r="M40" s="209"/>
    </row>
  </sheetData>
  <mergeCells count="8">
    <mergeCell ref="A2:G2"/>
    <mergeCell ref="F38:H38"/>
    <mergeCell ref="F39:H39"/>
    <mergeCell ref="A3:G3"/>
    <mergeCell ref="A5:G5"/>
    <mergeCell ref="F7:H7"/>
    <mergeCell ref="A6:C6"/>
    <mergeCell ref="G10:G31"/>
  </mergeCells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6"/>
  <sheetViews>
    <sheetView zoomScaleSheetLayoutView="90" workbookViewId="0">
      <selection activeCell="O27" sqref="O27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9.7109375" customWidth="1"/>
    <col min="10" max="10" width="21.5703125" customWidth="1"/>
    <col min="11" max="11" width="16.28515625" customWidth="1"/>
  </cols>
  <sheetData>
    <row r="1" spans="1:19" ht="15">
      <c r="D1" s="738"/>
      <c r="E1" s="738"/>
      <c r="H1" s="34"/>
      <c r="I1" s="922" t="s">
        <v>63</v>
      </c>
      <c r="J1" s="922"/>
    </row>
    <row r="2" spans="1:19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9" ht="20.25">
      <c r="A3" s="748" t="s">
        <v>717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9" s="13" customFormat="1" ht="18" customHeight="1">
      <c r="A4" s="978" t="s">
        <v>411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</row>
    <row r="5" spans="1:19" s="13" customFormat="1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9" s="13" customFormat="1" ht="15.75">
      <c r="A6" s="840" t="s">
        <v>850</v>
      </c>
      <c r="B6" s="840"/>
      <c r="C6" s="840"/>
      <c r="E6" s="932"/>
      <c r="F6" s="932"/>
      <c r="G6" s="932"/>
      <c r="H6" s="932"/>
      <c r="I6" s="932" t="s">
        <v>802</v>
      </c>
      <c r="J6" s="932"/>
      <c r="K6" s="932"/>
    </row>
    <row r="7" spans="1:19" s="11" customFormat="1" ht="15.75" hidden="1">
      <c r="C7" s="860" t="s">
        <v>12</v>
      </c>
      <c r="D7" s="860"/>
      <c r="E7" s="860"/>
      <c r="F7" s="860"/>
      <c r="G7" s="860"/>
      <c r="H7" s="860"/>
      <c r="I7" s="860"/>
      <c r="J7" s="860"/>
    </row>
    <row r="8" spans="1:19" s="279" customFormat="1" ht="24" customHeight="1">
      <c r="A8" s="979" t="s">
        <v>19</v>
      </c>
      <c r="B8" s="981" t="s">
        <v>53</v>
      </c>
      <c r="C8" s="983" t="s">
        <v>436</v>
      </c>
      <c r="D8" s="984"/>
      <c r="E8" s="983" t="s">
        <v>33</v>
      </c>
      <c r="F8" s="984"/>
      <c r="G8" s="983" t="s">
        <v>34</v>
      </c>
      <c r="H8" s="984"/>
      <c r="I8" s="985" t="s">
        <v>99</v>
      </c>
      <c r="J8" s="985"/>
      <c r="K8" s="979" t="s">
        <v>486</v>
      </c>
      <c r="R8" s="458"/>
      <c r="S8" s="523"/>
    </row>
    <row r="9" spans="1:19" s="11" customFormat="1" ht="56.25" customHeight="1">
      <c r="A9" s="980"/>
      <c r="B9" s="982"/>
      <c r="C9" s="345" t="s">
        <v>35</v>
      </c>
      <c r="D9" s="345" t="s">
        <v>914</v>
      </c>
      <c r="E9" s="345" t="s">
        <v>35</v>
      </c>
      <c r="F9" s="345" t="s">
        <v>914</v>
      </c>
      <c r="G9" s="345" t="s">
        <v>35</v>
      </c>
      <c r="H9" s="345" t="s">
        <v>914</v>
      </c>
      <c r="I9" s="345" t="s">
        <v>128</v>
      </c>
      <c r="J9" s="345" t="s">
        <v>129</v>
      </c>
      <c r="K9" s="980"/>
    </row>
    <row r="10" spans="1:19" s="279" customFormat="1" ht="15.75">
      <c r="A10" s="524">
        <v>1</v>
      </c>
      <c r="B10" s="525">
        <v>2</v>
      </c>
      <c r="C10" s="524">
        <v>3</v>
      </c>
      <c r="D10" s="524">
        <v>4</v>
      </c>
      <c r="E10" s="524">
        <v>5</v>
      </c>
      <c r="F10" s="524">
        <v>6</v>
      </c>
      <c r="G10" s="524">
        <v>7</v>
      </c>
      <c r="H10" s="524">
        <v>8</v>
      </c>
      <c r="I10" s="524">
        <v>9</v>
      </c>
      <c r="J10" s="524">
        <v>10</v>
      </c>
      <c r="K10" s="459">
        <v>11</v>
      </c>
    </row>
    <row r="11" spans="1:19" s="279" customFormat="1" ht="27.75" customHeight="1">
      <c r="A11" s="450">
        <v>1</v>
      </c>
      <c r="B11" s="526" t="s">
        <v>350</v>
      </c>
      <c r="C11" s="450">
        <v>4571</v>
      </c>
      <c r="D11" s="527">
        <v>2742.6</v>
      </c>
      <c r="E11" s="450">
        <v>4571</v>
      </c>
      <c r="F11" s="527">
        <v>2742.6</v>
      </c>
      <c r="G11" s="450">
        <v>0</v>
      </c>
      <c r="H11" s="450">
        <v>0</v>
      </c>
      <c r="I11" s="450" t="s">
        <v>913</v>
      </c>
      <c r="J11" s="450" t="s">
        <v>913</v>
      </c>
      <c r="K11" s="450" t="s">
        <v>913</v>
      </c>
    </row>
    <row r="12" spans="1:19" s="279" customFormat="1" ht="27.75" customHeight="1">
      <c r="A12" s="450">
        <v>2</v>
      </c>
      <c r="B12" s="526" t="s">
        <v>351</v>
      </c>
      <c r="C12" s="450">
        <v>1052</v>
      </c>
      <c r="D12" s="527">
        <v>631.20000000000005</v>
      </c>
      <c r="E12" s="450">
        <v>1052</v>
      </c>
      <c r="F12" s="527">
        <v>631.20000000000005</v>
      </c>
      <c r="G12" s="450">
        <v>0</v>
      </c>
      <c r="H12" s="450">
        <v>0</v>
      </c>
      <c r="I12" s="450" t="s">
        <v>913</v>
      </c>
      <c r="J12" s="450" t="s">
        <v>913</v>
      </c>
      <c r="K12" s="450" t="s">
        <v>913</v>
      </c>
    </row>
    <row r="13" spans="1:19" s="279" customFormat="1" ht="27.75" customHeight="1">
      <c r="A13" s="450">
        <v>3</v>
      </c>
      <c r="B13" s="526" t="s">
        <v>352</v>
      </c>
      <c r="C13" s="450">
        <v>12822</v>
      </c>
      <c r="D13" s="527">
        <v>7693.2</v>
      </c>
      <c r="E13" s="450">
        <v>7880</v>
      </c>
      <c r="F13" s="527">
        <v>4728</v>
      </c>
      <c r="G13" s="450">
        <v>0</v>
      </c>
      <c r="H13" s="450">
        <v>0</v>
      </c>
      <c r="I13" s="450" t="s">
        <v>913</v>
      </c>
      <c r="J13" s="450" t="s">
        <v>913</v>
      </c>
      <c r="K13" s="450" t="s">
        <v>913</v>
      </c>
    </row>
    <row r="14" spans="1:19" s="279" customFormat="1" ht="27.75" customHeight="1">
      <c r="A14" s="450">
        <v>4</v>
      </c>
      <c r="B14" s="526" t="s">
        <v>353</v>
      </c>
      <c r="C14" s="450">
        <v>524</v>
      </c>
      <c r="D14" s="527">
        <v>592</v>
      </c>
      <c r="E14" s="450">
        <v>568</v>
      </c>
      <c r="F14" s="527">
        <v>340.8</v>
      </c>
      <c r="G14" s="450">
        <v>0</v>
      </c>
      <c r="H14" s="450">
        <v>0</v>
      </c>
      <c r="I14" s="450" t="s">
        <v>913</v>
      </c>
      <c r="J14" s="450" t="s">
        <v>913</v>
      </c>
      <c r="K14" s="450" t="s">
        <v>913</v>
      </c>
    </row>
    <row r="15" spans="1:19" s="279" customFormat="1" ht="27.75" customHeight="1">
      <c r="A15" s="450">
        <v>5</v>
      </c>
      <c r="B15" s="526" t="s">
        <v>354</v>
      </c>
      <c r="C15" s="450">
        <v>0</v>
      </c>
      <c r="D15" s="527">
        <v>0</v>
      </c>
      <c r="E15" s="450">
        <v>1730</v>
      </c>
      <c r="F15" s="527">
        <v>1038</v>
      </c>
      <c r="G15" s="450">
        <v>0</v>
      </c>
      <c r="H15" s="450">
        <v>0</v>
      </c>
      <c r="I15" s="450" t="s">
        <v>913</v>
      </c>
      <c r="J15" s="450" t="s">
        <v>913</v>
      </c>
      <c r="K15" s="450" t="s">
        <v>913</v>
      </c>
    </row>
    <row r="16" spans="1:19" s="279" customFormat="1" ht="27.75" customHeight="1">
      <c r="A16" s="450">
        <v>6</v>
      </c>
      <c r="B16" s="526" t="s">
        <v>355</v>
      </c>
      <c r="C16" s="450">
        <v>0</v>
      </c>
      <c r="D16" s="527">
        <v>0</v>
      </c>
      <c r="E16" s="450">
        <v>1834</v>
      </c>
      <c r="F16" s="527">
        <v>1100.4000000000001</v>
      </c>
      <c r="G16" s="450">
        <v>0</v>
      </c>
      <c r="H16" s="450">
        <v>0</v>
      </c>
      <c r="I16" s="450" t="s">
        <v>913</v>
      </c>
      <c r="J16" s="450" t="s">
        <v>913</v>
      </c>
      <c r="K16" s="450" t="s">
        <v>913</v>
      </c>
    </row>
    <row r="17" spans="1:16" s="279" customFormat="1" ht="27.75" customHeight="1">
      <c r="A17" s="450">
        <v>7</v>
      </c>
      <c r="B17" s="526" t="s">
        <v>356</v>
      </c>
      <c r="C17" s="450">
        <v>0</v>
      </c>
      <c r="D17" s="527">
        <v>0</v>
      </c>
      <c r="E17" s="450">
        <v>654</v>
      </c>
      <c r="F17" s="527">
        <v>392.4</v>
      </c>
      <c r="G17" s="450">
        <v>0</v>
      </c>
      <c r="H17" s="450">
        <v>0</v>
      </c>
      <c r="I17" s="450" t="s">
        <v>913</v>
      </c>
      <c r="J17" s="450" t="s">
        <v>913</v>
      </c>
      <c r="K17" s="450" t="s">
        <v>913</v>
      </c>
    </row>
    <row r="18" spans="1:16" s="523" customFormat="1" ht="27.75" customHeight="1">
      <c r="A18" s="450">
        <v>8</v>
      </c>
      <c r="B18" s="526" t="s">
        <v>240</v>
      </c>
      <c r="C18" s="450">
        <v>0</v>
      </c>
      <c r="D18" s="527">
        <v>0</v>
      </c>
      <c r="E18" s="450">
        <v>183</v>
      </c>
      <c r="F18" s="527">
        <v>123.3</v>
      </c>
      <c r="G18" s="450">
        <v>0</v>
      </c>
      <c r="H18" s="450">
        <v>0</v>
      </c>
      <c r="I18" s="450" t="s">
        <v>913</v>
      </c>
      <c r="J18" s="450" t="s">
        <v>913</v>
      </c>
      <c r="K18" s="450" t="s">
        <v>913</v>
      </c>
    </row>
    <row r="19" spans="1:16" s="523" customFormat="1" ht="27.75" customHeight="1">
      <c r="A19" s="450">
        <v>9</v>
      </c>
      <c r="B19" s="526" t="s">
        <v>333</v>
      </c>
      <c r="C19" s="450">
        <v>0</v>
      </c>
      <c r="D19" s="527">
        <v>0</v>
      </c>
      <c r="E19" s="450">
        <v>299</v>
      </c>
      <c r="F19" s="527">
        <v>328.9</v>
      </c>
      <c r="G19" s="450">
        <v>0</v>
      </c>
      <c r="H19" s="450">
        <v>0</v>
      </c>
      <c r="I19" s="450" t="s">
        <v>913</v>
      </c>
      <c r="J19" s="450" t="s">
        <v>913</v>
      </c>
      <c r="K19" s="450" t="s">
        <v>913</v>
      </c>
    </row>
    <row r="20" spans="1:16" s="523" customFormat="1" ht="27.75" customHeight="1">
      <c r="A20" s="450">
        <v>10</v>
      </c>
      <c r="B20" s="526" t="s">
        <v>485</v>
      </c>
      <c r="C20" s="450">
        <v>0</v>
      </c>
      <c r="D20" s="527">
        <v>0</v>
      </c>
      <c r="E20" s="450">
        <v>198</v>
      </c>
      <c r="F20" s="527">
        <v>233.4</v>
      </c>
      <c r="G20" s="450">
        <v>0</v>
      </c>
      <c r="H20" s="450">
        <v>0</v>
      </c>
      <c r="I20" s="450" t="s">
        <v>913</v>
      </c>
      <c r="J20" s="450" t="s">
        <v>913</v>
      </c>
      <c r="K20" s="450" t="s">
        <v>913</v>
      </c>
    </row>
    <row r="21" spans="1:16" s="523" customFormat="1" ht="27.75" customHeight="1">
      <c r="A21" s="450">
        <v>11</v>
      </c>
      <c r="B21" s="526" t="s">
        <v>448</v>
      </c>
      <c r="C21" s="450">
        <v>0</v>
      </c>
      <c r="D21" s="527">
        <v>0</v>
      </c>
      <c r="E21" s="450">
        <v>0</v>
      </c>
      <c r="F21" s="527">
        <v>0</v>
      </c>
      <c r="G21" s="450">
        <v>0</v>
      </c>
      <c r="H21" s="450">
        <v>0</v>
      </c>
      <c r="I21" s="450" t="s">
        <v>913</v>
      </c>
      <c r="J21" s="450" t="s">
        <v>913</v>
      </c>
      <c r="K21" s="450" t="s">
        <v>913</v>
      </c>
    </row>
    <row r="22" spans="1:16" s="523" customFormat="1" ht="27.75" customHeight="1">
      <c r="A22" s="450">
        <v>12</v>
      </c>
      <c r="B22" s="526" t="s">
        <v>484</v>
      </c>
      <c r="C22" s="450">
        <v>0</v>
      </c>
      <c r="D22" s="527">
        <v>0</v>
      </c>
      <c r="E22" s="450">
        <v>0</v>
      </c>
      <c r="F22" s="527">
        <v>0</v>
      </c>
      <c r="G22" s="450">
        <v>0</v>
      </c>
      <c r="H22" s="450">
        <v>0</v>
      </c>
      <c r="I22" s="450" t="s">
        <v>913</v>
      </c>
      <c r="J22" s="450" t="s">
        <v>913</v>
      </c>
      <c r="K22" s="450" t="s">
        <v>913</v>
      </c>
    </row>
    <row r="23" spans="1:16" s="523" customFormat="1" ht="27.75" customHeight="1">
      <c r="A23" s="450">
        <v>13</v>
      </c>
      <c r="B23" s="526" t="s">
        <v>661</v>
      </c>
      <c r="C23" s="450">
        <v>0</v>
      </c>
      <c r="D23" s="527">
        <v>0</v>
      </c>
      <c r="E23" s="450">
        <v>0</v>
      </c>
      <c r="F23" s="527">
        <v>0</v>
      </c>
      <c r="G23" s="450">
        <v>0</v>
      </c>
      <c r="H23" s="450">
        <v>0</v>
      </c>
      <c r="I23" s="450" t="s">
        <v>913</v>
      </c>
      <c r="J23" s="450" t="s">
        <v>913</v>
      </c>
      <c r="K23" s="450" t="s">
        <v>913</v>
      </c>
    </row>
    <row r="24" spans="1:16" s="523" customFormat="1" ht="27.75" customHeight="1">
      <c r="A24" s="450">
        <v>14</v>
      </c>
      <c r="B24" s="526" t="s">
        <v>806</v>
      </c>
      <c r="C24" s="450">
        <v>0</v>
      </c>
      <c r="D24" s="527">
        <v>0</v>
      </c>
      <c r="E24" s="450">
        <v>0</v>
      </c>
      <c r="F24" s="527">
        <v>0</v>
      </c>
      <c r="G24" s="450">
        <v>0</v>
      </c>
      <c r="H24" s="450">
        <v>0</v>
      </c>
      <c r="I24" s="450" t="s">
        <v>913</v>
      </c>
      <c r="J24" s="450" t="s">
        <v>913</v>
      </c>
      <c r="K24" s="450" t="s">
        <v>913</v>
      </c>
    </row>
    <row r="25" spans="1:16" s="523" customFormat="1" ht="24.75" customHeight="1">
      <c r="A25" s="986" t="s">
        <v>15</v>
      </c>
      <c r="B25" s="987"/>
      <c r="C25" s="459">
        <f>SUM(C11:C24)</f>
        <v>18969</v>
      </c>
      <c r="D25" s="459">
        <f>SUM(D11:D24)</f>
        <v>11659</v>
      </c>
      <c r="E25" s="459">
        <f>SUM(E11:E24)</f>
        <v>18969</v>
      </c>
      <c r="F25" s="459">
        <f>SUM(F11:F24)</f>
        <v>11658.999999999998</v>
      </c>
      <c r="G25" s="450">
        <v>0</v>
      </c>
      <c r="H25" s="450">
        <v>0</v>
      </c>
      <c r="I25" s="450">
        <v>0</v>
      </c>
      <c r="J25" s="450">
        <v>0</v>
      </c>
      <c r="K25" s="450">
        <v>0</v>
      </c>
    </row>
    <row r="26" spans="1:16" s="523" customFormat="1" ht="15.75">
      <c r="A26" s="528"/>
      <c r="B26" s="705" t="s">
        <v>1012</v>
      </c>
    </row>
    <row r="27" spans="1:16" s="523" customFormat="1" ht="15">
      <c r="A27" s="528"/>
    </row>
    <row r="28" spans="1:16" s="523" customFormat="1" ht="15.75">
      <c r="A28" s="11" t="s">
        <v>1022</v>
      </c>
      <c r="B28" s="529"/>
    </row>
    <row r="29" spans="1:16" s="279" customFormat="1" ht="13.9" customHeight="1">
      <c r="B29" s="530"/>
      <c r="C29" s="249"/>
      <c r="D29" s="249"/>
      <c r="E29" s="249"/>
      <c r="F29" s="249"/>
      <c r="G29" s="249"/>
      <c r="H29" s="249"/>
      <c r="I29" s="941"/>
      <c r="J29" s="941"/>
      <c r="K29" s="249"/>
      <c r="L29" s="249"/>
      <c r="M29" s="249"/>
      <c r="N29" s="249"/>
      <c r="O29" s="249"/>
      <c r="P29" s="249"/>
    </row>
    <row r="30" spans="1:16" s="279" customFormat="1" ht="21.75" customHeight="1">
      <c r="B30" s="531"/>
      <c r="I30" s="747" t="s">
        <v>897</v>
      </c>
      <c r="J30" s="747"/>
      <c r="K30" s="747"/>
      <c r="L30" s="249"/>
      <c r="M30" s="249"/>
      <c r="N30" s="249"/>
      <c r="O30" s="249"/>
      <c r="P30" s="249"/>
    </row>
    <row r="31" spans="1:16" s="279" customFormat="1" ht="21.75" customHeight="1">
      <c r="A31" s="249"/>
      <c r="B31" s="530"/>
      <c r="C31" s="249"/>
      <c r="D31" s="249"/>
      <c r="E31" s="249"/>
      <c r="F31" s="249"/>
      <c r="G31" s="249"/>
      <c r="H31" s="249"/>
      <c r="I31" s="941" t="s">
        <v>849</v>
      </c>
      <c r="J31" s="941"/>
      <c r="K31" s="941"/>
      <c r="L31" s="249"/>
      <c r="M31" s="249"/>
      <c r="N31" s="249"/>
      <c r="O31" s="249"/>
      <c r="P31" s="249"/>
    </row>
    <row r="32" spans="1:16" s="279" customFormat="1" ht="15.75">
      <c r="B32" s="324"/>
      <c r="C32" s="11"/>
      <c r="D32" s="11"/>
      <c r="E32" s="11"/>
      <c r="F32" s="11"/>
      <c r="H32" s="91"/>
      <c r="I32" s="91"/>
    </row>
    <row r="33" spans="1:10" s="279" customFormat="1" ht="15.75">
      <c r="A33" s="11"/>
      <c r="B33" s="531"/>
    </row>
    <row r="34" spans="1:10" s="13" customFormat="1">
      <c r="A34" s="251"/>
      <c r="B34" s="12"/>
      <c r="C34" s="12"/>
      <c r="D34" s="12"/>
      <c r="E34" s="12"/>
      <c r="F34" s="12"/>
      <c r="G34" s="251"/>
      <c r="H34" s="27"/>
      <c r="I34" s="27"/>
      <c r="J34" s="251"/>
    </row>
    <row r="35" spans="1:10" s="13" customFormat="1">
      <c r="A35" s="12"/>
    </row>
    <row r="36" spans="1:10">
      <c r="A36" s="862"/>
      <c r="B36" s="862"/>
      <c r="C36" s="862"/>
      <c r="D36" s="862"/>
      <c r="E36" s="862"/>
      <c r="F36" s="862"/>
      <c r="G36" s="862"/>
      <c r="H36" s="862"/>
      <c r="I36" s="862"/>
      <c r="J36" s="862"/>
    </row>
  </sheetData>
  <mergeCells count="21">
    <mergeCell ref="K8:K9"/>
    <mergeCell ref="A36:J36"/>
    <mergeCell ref="C7:J7"/>
    <mergeCell ref="A8:A9"/>
    <mergeCell ref="B8:B9"/>
    <mergeCell ref="C8:D8"/>
    <mergeCell ref="E8:F8"/>
    <mergeCell ref="G8:H8"/>
    <mergeCell ref="I8:J8"/>
    <mergeCell ref="A25:B25"/>
    <mergeCell ref="I29:J29"/>
    <mergeCell ref="I30:K30"/>
    <mergeCell ref="I31:K31"/>
    <mergeCell ref="E6:H6"/>
    <mergeCell ref="I6:K6"/>
    <mergeCell ref="D1:E1"/>
    <mergeCell ref="I1:J1"/>
    <mergeCell ref="A2:J2"/>
    <mergeCell ref="A3:J3"/>
    <mergeCell ref="A4:K4"/>
    <mergeCell ref="A6:C6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0"/>
  <sheetViews>
    <sheetView view="pageBreakPreview" topLeftCell="A9" zoomScale="90" zoomScaleSheetLayoutView="90" workbookViewId="0">
      <selection activeCell="O27" sqref="O27"/>
    </sheetView>
  </sheetViews>
  <sheetFormatPr defaultRowHeight="12.75"/>
  <cols>
    <col min="2" max="2" width="20.42578125" bestFit="1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738"/>
      <c r="E1" s="738"/>
      <c r="H1" s="34"/>
      <c r="I1" s="922" t="s">
        <v>357</v>
      </c>
      <c r="J1" s="922"/>
    </row>
    <row r="2" spans="1:19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9" ht="20.25">
      <c r="A3" s="748" t="s">
        <v>720</v>
      </c>
      <c r="B3" s="748"/>
      <c r="C3" s="748"/>
      <c r="D3" s="748"/>
      <c r="E3" s="748"/>
      <c r="F3" s="748"/>
      <c r="G3" s="748"/>
      <c r="H3" s="748"/>
      <c r="I3" s="748"/>
      <c r="J3" s="748"/>
    </row>
    <row r="4" spans="1:19" s="13" customFormat="1" ht="18.75" customHeight="1">
      <c r="A4" s="978" t="s">
        <v>412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</row>
    <row r="5" spans="1:19" s="13" customFormat="1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9" s="13" customFormat="1" ht="15.75">
      <c r="A6" s="840" t="s">
        <v>850</v>
      </c>
      <c r="B6" s="840"/>
      <c r="C6" s="840"/>
      <c r="E6" s="932"/>
      <c r="F6" s="932"/>
      <c r="G6" s="932"/>
      <c r="H6" s="932"/>
      <c r="I6" s="932" t="s">
        <v>802</v>
      </c>
      <c r="J6" s="932"/>
      <c r="K6" s="932"/>
    </row>
    <row r="7" spans="1:19" ht="30" customHeight="1">
      <c r="A7" s="913" t="s">
        <v>19</v>
      </c>
      <c r="B7" s="913" t="s">
        <v>32</v>
      </c>
      <c r="C7" s="895" t="s">
        <v>816</v>
      </c>
      <c r="D7" s="936"/>
      <c r="E7" s="895" t="s">
        <v>33</v>
      </c>
      <c r="F7" s="936"/>
      <c r="G7" s="895" t="s">
        <v>34</v>
      </c>
      <c r="H7" s="936"/>
      <c r="I7" s="865" t="s">
        <v>99</v>
      </c>
      <c r="J7" s="865"/>
      <c r="K7" s="913" t="s">
        <v>226</v>
      </c>
      <c r="R7" s="7"/>
      <c r="S7" s="10"/>
    </row>
    <row r="8" spans="1:19" s="12" customFormat="1" ht="42.6" customHeight="1">
      <c r="A8" s="914"/>
      <c r="B8" s="914"/>
      <c r="C8" s="325" t="s">
        <v>35</v>
      </c>
      <c r="D8" s="325" t="s">
        <v>98</v>
      </c>
      <c r="E8" s="325" t="s">
        <v>35</v>
      </c>
      <c r="F8" s="325" t="s">
        <v>98</v>
      </c>
      <c r="G8" s="325" t="s">
        <v>35</v>
      </c>
      <c r="H8" s="325" t="s">
        <v>98</v>
      </c>
      <c r="I8" s="325" t="s">
        <v>128</v>
      </c>
      <c r="J8" s="325" t="s">
        <v>129</v>
      </c>
      <c r="K8" s="914"/>
    </row>
    <row r="9" spans="1:19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290">
        <v>11</v>
      </c>
    </row>
    <row r="10" spans="1:19" s="331" customFormat="1" ht="15" customHeight="1">
      <c r="A10" s="289">
        <v>1</v>
      </c>
      <c r="B10" s="16" t="s">
        <v>869</v>
      </c>
      <c r="C10" s="191">
        <v>1301</v>
      </c>
      <c r="D10" s="191">
        <v>796.2</v>
      </c>
      <c r="E10" s="191">
        <v>1301</v>
      </c>
      <c r="F10" s="191">
        <v>796.2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</row>
    <row r="11" spans="1:19" s="331" customFormat="1" ht="15" customHeight="1">
      <c r="A11" s="289">
        <v>2</v>
      </c>
      <c r="B11" s="16" t="s">
        <v>870</v>
      </c>
      <c r="C11" s="191">
        <v>309</v>
      </c>
      <c r="D11" s="191">
        <v>193.9</v>
      </c>
      <c r="E11" s="191">
        <v>309</v>
      </c>
      <c r="F11" s="191">
        <v>193.9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</row>
    <row r="12" spans="1:19" s="331" customFormat="1" ht="15" customHeight="1">
      <c r="A12" s="289">
        <v>3</v>
      </c>
      <c r="B12" s="16" t="s">
        <v>871</v>
      </c>
      <c r="C12" s="191">
        <v>660</v>
      </c>
      <c r="D12" s="191">
        <v>412</v>
      </c>
      <c r="E12" s="191">
        <v>660</v>
      </c>
      <c r="F12" s="191">
        <v>412</v>
      </c>
      <c r="G12" s="191">
        <v>0</v>
      </c>
      <c r="H12" s="191">
        <v>0</v>
      </c>
      <c r="I12" s="191">
        <v>0</v>
      </c>
      <c r="J12" s="191">
        <v>0</v>
      </c>
      <c r="K12" s="191">
        <v>0</v>
      </c>
    </row>
    <row r="13" spans="1:19" s="331" customFormat="1" ht="15" customHeight="1">
      <c r="A13" s="289">
        <v>4</v>
      </c>
      <c r="B13" s="16" t="s">
        <v>872</v>
      </c>
      <c r="C13" s="191">
        <v>398</v>
      </c>
      <c r="D13" s="191">
        <v>250.8</v>
      </c>
      <c r="E13" s="191">
        <v>398</v>
      </c>
      <c r="F13" s="191">
        <v>250.8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</row>
    <row r="14" spans="1:19" s="331" customFormat="1" ht="15" customHeight="1">
      <c r="A14" s="289">
        <v>5</v>
      </c>
      <c r="B14" s="16" t="s">
        <v>873</v>
      </c>
      <c r="C14" s="191">
        <v>680</v>
      </c>
      <c r="D14" s="191">
        <v>415</v>
      </c>
      <c r="E14" s="191">
        <v>680</v>
      </c>
      <c r="F14" s="191">
        <v>415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</row>
    <row r="15" spans="1:19" s="331" customFormat="1" ht="15" customHeight="1">
      <c r="A15" s="289">
        <v>6</v>
      </c>
      <c r="B15" s="16" t="s">
        <v>874</v>
      </c>
      <c r="C15" s="191">
        <v>711</v>
      </c>
      <c r="D15" s="191">
        <v>433.6</v>
      </c>
      <c r="E15" s="191">
        <v>711</v>
      </c>
      <c r="F15" s="191">
        <v>433.6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</row>
    <row r="16" spans="1:19" s="331" customFormat="1" ht="15" customHeight="1">
      <c r="A16" s="289">
        <v>7</v>
      </c>
      <c r="B16" s="16" t="s">
        <v>875</v>
      </c>
      <c r="C16" s="191">
        <v>826</v>
      </c>
      <c r="D16" s="191">
        <v>525.6</v>
      </c>
      <c r="E16" s="191">
        <v>826</v>
      </c>
      <c r="F16" s="191">
        <v>525.6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</row>
    <row r="17" spans="1:11" s="331" customFormat="1" ht="15" customHeight="1">
      <c r="A17" s="289">
        <v>8</v>
      </c>
      <c r="B17" s="16" t="s">
        <v>876</v>
      </c>
      <c r="C17" s="289">
        <v>1491</v>
      </c>
      <c r="D17" s="289">
        <v>923.6</v>
      </c>
      <c r="E17" s="289">
        <v>1491</v>
      </c>
      <c r="F17" s="289">
        <v>923.6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</row>
    <row r="18" spans="1:11" s="331" customFormat="1" ht="15" customHeight="1">
      <c r="A18" s="289">
        <v>9</v>
      </c>
      <c r="B18" s="16" t="s">
        <v>877</v>
      </c>
      <c r="C18" s="289">
        <v>532</v>
      </c>
      <c r="D18" s="289">
        <v>322.2</v>
      </c>
      <c r="E18" s="289">
        <v>532</v>
      </c>
      <c r="F18" s="289">
        <v>322.2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</row>
    <row r="19" spans="1:11" s="331" customFormat="1" ht="15" customHeight="1">
      <c r="A19" s="289">
        <v>10</v>
      </c>
      <c r="B19" s="16" t="s">
        <v>878</v>
      </c>
      <c r="C19" s="289">
        <v>1734</v>
      </c>
      <c r="D19" s="289">
        <v>1062.9000000000001</v>
      </c>
      <c r="E19" s="289">
        <v>1734</v>
      </c>
      <c r="F19" s="289">
        <v>1062.9000000000001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</row>
    <row r="20" spans="1:11" s="331" customFormat="1" ht="15" customHeight="1">
      <c r="A20" s="289">
        <v>11</v>
      </c>
      <c r="B20" s="16" t="s">
        <v>879</v>
      </c>
      <c r="C20" s="289">
        <v>1493</v>
      </c>
      <c r="D20" s="289">
        <v>910.8</v>
      </c>
      <c r="E20" s="289">
        <v>1493</v>
      </c>
      <c r="F20" s="289">
        <v>910.8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 s="331" customFormat="1" ht="15" customHeight="1">
      <c r="A21" s="289">
        <v>12</v>
      </c>
      <c r="B21" s="16" t="s">
        <v>880</v>
      </c>
      <c r="C21" s="289">
        <v>759</v>
      </c>
      <c r="D21" s="289">
        <v>458.4</v>
      </c>
      <c r="E21" s="289">
        <v>759</v>
      </c>
      <c r="F21" s="289">
        <v>458.4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</row>
    <row r="22" spans="1:11" s="331" customFormat="1" ht="15" customHeight="1">
      <c r="A22" s="289">
        <v>13</v>
      </c>
      <c r="B22" s="16" t="s">
        <v>881</v>
      </c>
      <c r="C22" s="289">
        <v>1454</v>
      </c>
      <c r="D22" s="289">
        <v>887.9</v>
      </c>
      <c r="E22" s="289">
        <v>1454</v>
      </c>
      <c r="F22" s="289">
        <v>887.9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 s="331" customFormat="1" ht="15" customHeight="1">
      <c r="A23" s="289">
        <v>14</v>
      </c>
      <c r="B23" s="16" t="s">
        <v>882</v>
      </c>
      <c r="C23" s="289">
        <v>461</v>
      </c>
      <c r="D23" s="191">
        <v>283.60000000000002</v>
      </c>
      <c r="E23" s="289">
        <v>461</v>
      </c>
      <c r="F23" s="191">
        <v>283.60000000000002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</row>
    <row r="24" spans="1:11" s="331" customFormat="1" ht="15" customHeight="1">
      <c r="A24" s="289">
        <v>15</v>
      </c>
      <c r="B24" s="16" t="s">
        <v>883</v>
      </c>
      <c r="C24" s="289">
        <v>578</v>
      </c>
      <c r="D24" s="289">
        <v>369.3</v>
      </c>
      <c r="E24" s="289">
        <v>578</v>
      </c>
      <c r="F24" s="289">
        <v>369.3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</row>
    <row r="25" spans="1:11" s="331" customFormat="1" ht="15" customHeight="1">
      <c r="A25" s="289">
        <v>16</v>
      </c>
      <c r="B25" s="16" t="s">
        <v>884</v>
      </c>
      <c r="C25" s="289">
        <v>553</v>
      </c>
      <c r="D25" s="289">
        <v>335.3</v>
      </c>
      <c r="E25" s="289">
        <v>553</v>
      </c>
      <c r="F25" s="289">
        <v>335.3</v>
      </c>
      <c r="G25" s="191">
        <v>0</v>
      </c>
      <c r="H25" s="191">
        <v>0</v>
      </c>
      <c r="I25" s="191">
        <v>0</v>
      </c>
      <c r="J25" s="191">
        <v>0</v>
      </c>
      <c r="K25" s="191">
        <v>0</v>
      </c>
    </row>
    <row r="26" spans="1:11" s="331" customFormat="1" ht="15" customHeight="1">
      <c r="A26" s="289">
        <v>17</v>
      </c>
      <c r="B26" s="16" t="s">
        <v>885</v>
      </c>
      <c r="C26" s="289">
        <v>654</v>
      </c>
      <c r="D26" s="289">
        <v>401.4</v>
      </c>
      <c r="E26" s="289">
        <v>654</v>
      </c>
      <c r="F26" s="289">
        <v>401.4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</row>
    <row r="27" spans="1:11" s="331" customFormat="1" ht="15" customHeight="1">
      <c r="A27" s="289">
        <v>18</v>
      </c>
      <c r="B27" s="16" t="s">
        <v>888</v>
      </c>
      <c r="C27" s="289">
        <v>1245</v>
      </c>
      <c r="D27" s="289">
        <v>764.5</v>
      </c>
      <c r="E27" s="289">
        <v>1245</v>
      </c>
      <c r="F27" s="289">
        <v>764.5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</row>
    <row r="28" spans="1:11" s="331" customFormat="1" ht="15" customHeight="1">
      <c r="A28" s="289">
        <v>19</v>
      </c>
      <c r="B28" s="16" t="s">
        <v>886</v>
      </c>
      <c r="C28" s="289">
        <v>746</v>
      </c>
      <c r="D28" s="289">
        <v>457.1</v>
      </c>
      <c r="E28" s="289">
        <v>746</v>
      </c>
      <c r="F28" s="289">
        <v>457.1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 s="331" customFormat="1" ht="15" customHeight="1">
      <c r="A29" s="289">
        <v>20</v>
      </c>
      <c r="B29" s="16" t="s">
        <v>887</v>
      </c>
      <c r="C29" s="289">
        <v>883</v>
      </c>
      <c r="D29" s="289">
        <v>539.29999999999995</v>
      </c>
      <c r="E29" s="289">
        <v>883</v>
      </c>
      <c r="F29" s="289">
        <v>539.29999999999995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</row>
    <row r="30" spans="1:11" s="18" customFormat="1" ht="15" customHeight="1">
      <c r="A30" s="289">
        <v>21</v>
      </c>
      <c r="B30" s="16" t="s">
        <v>915</v>
      </c>
      <c r="C30" s="289">
        <v>691</v>
      </c>
      <c r="D30" s="289">
        <v>422.1</v>
      </c>
      <c r="E30" s="289">
        <v>691</v>
      </c>
      <c r="F30" s="289">
        <v>422.1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</row>
    <row r="31" spans="1:11" s="18" customFormat="1" ht="15" customHeight="1">
      <c r="A31" s="289">
        <v>22</v>
      </c>
      <c r="B31" s="16" t="s">
        <v>890</v>
      </c>
      <c r="C31" s="289">
        <v>810</v>
      </c>
      <c r="D31" s="289">
        <v>493.5</v>
      </c>
      <c r="E31" s="289">
        <v>810</v>
      </c>
      <c r="F31" s="289">
        <v>493.5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</row>
    <row r="32" spans="1:11" s="18" customFormat="1" ht="15" customHeight="1">
      <c r="A32" s="289"/>
      <c r="B32" s="289" t="s">
        <v>15</v>
      </c>
      <c r="C32" s="289">
        <f>SUM(C10:C31)</f>
        <v>18969</v>
      </c>
      <c r="D32" s="289">
        <f t="shared" ref="D32:K32" si="0">SUM(D10:D31)</f>
        <v>11658.999999999998</v>
      </c>
      <c r="E32" s="289">
        <f t="shared" si="0"/>
        <v>18969</v>
      </c>
      <c r="F32" s="289">
        <f t="shared" si="0"/>
        <v>11658.999999999998</v>
      </c>
      <c r="G32" s="289">
        <f t="shared" si="0"/>
        <v>0</v>
      </c>
      <c r="H32" s="289">
        <f t="shared" si="0"/>
        <v>0</v>
      </c>
      <c r="I32" s="289">
        <f t="shared" si="0"/>
        <v>0</v>
      </c>
      <c r="J32" s="289">
        <f t="shared" si="0"/>
        <v>0</v>
      </c>
      <c r="K32" s="289">
        <f t="shared" si="0"/>
        <v>0</v>
      </c>
    </row>
    <row r="33" spans="1:16" s="10" customFormat="1">
      <c r="A33" s="8" t="s">
        <v>36</v>
      </c>
    </row>
    <row r="34" spans="1:16" s="10" customFormat="1" ht="15.75">
      <c r="A34" s="8"/>
      <c r="B34" s="705" t="s">
        <v>1012</v>
      </c>
    </row>
    <row r="35" spans="1:16" s="10" customFormat="1">
      <c r="A35" s="8"/>
    </row>
    <row r="36" spans="1:16" s="10" customFormat="1" ht="15.75">
      <c r="A36" s="8"/>
      <c r="B36" s="11" t="s">
        <v>1022</v>
      </c>
    </row>
    <row r="37" spans="1:16" s="331" customFormat="1" ht="19.5" customHeight="1">
      <c r="B37" s="307"/>
      <c r="C37" s="307"/>
      <c r="D37" s="307"/>
      <c r="E37" s="307"/>
      <c r="F37" s="307"/>
      <c r="G37" s="307"/>
      <c r="H37" s="307"/>
      <c r="I37" s="941" t="s">
        <v>897</v>
      </c>
      <c r="J37" s="941"/>
      <c r="K37" s="941"/>
      <c r="L37" s="307"/>
      <c r="M37" s="307"/>
      <c r="N37" s="307"/>
      <c r="O37" s="307"/>
      <c r="P37" s="307"/>
    </row>
    <row r="38" spans="1:16" s="331" customFormat="1" ht="19.5" customHeight="1">
      <c r="A38" s="307"/>
      <c r="B38" s="307"/>
      <c r="C38" s="307"/>
      <c r="D38" s="307"/>
      <c r="E38" s="307"/>
      <c r="F38" s="307"/>
      <c r="G38" s="307"/>
      <c r="H38" s="307"/>
      <c r="I38" s="941" t="s">
        <v>849</v>
      </c>
      <c r="J38" s="941"/>
      <c r="K38" s="941"/>
      <c r="L38" s="307"/>
      <c r="M38" s="307"/>
      <c r="N38" s="307"/>
      <c r="O38" s="307"/>
      <c r="P38" s="307"/>
    </row>
    <row r="39" spans="1:16" s="331" customFormat="1" ht="13.15" customHeight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</row>
    <row r="40" spans="1:16" s="331" customFormat="1">
      <c r="B40" s="12"/>
      <c r="C40" s="12"/>
      <c r="D40" s="12"/>
      <c r="E40" s="12"/>
      <c r="F40" s="12"/>
      <c r="H40" s="27"/>
      <c r="I40" s="27"/>
    </row>
  </sheetData>
  <mergeCells count="17">
    <mergeCell ref="A7:A8"/>
    <mergeCell ref="A2:J2"/>
    <mergeCell ref="A6:C6"/>
    <mergeCell ref="E6:H6"/>
    <mergeCell ref="A3:J3"/>
    <mergeCell ref="I6:K6"/>
    <mergeCell ref="A4:K4"/>
    <mergeCell ref="B7:B8"/>
    <mergeCell ref="I38:K38"/>
    <mergeCell ref="E7:F7"/>
    <mergeCell ref="C7:D7"/>
    <mergeCell ref="K7:K8"/>
    <mergeCell ref="I1:J1"/>
    <mergeCell ref="G7:H7"/>
    <mergeCell ref="I7:J7"/>
    <mergeCell ref="D1:E1"/>
    <mergeCell ref="I37:K3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0"/>
  <sheetViews>
    <sheetView view="pageBreakPreview" topLeftCell="A17" zoomScale="90" zoomScaleSheetLayoutView="90" workbookViewId="0">
      <selection activeCell="O27" sqref="O27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738"/>
      <c r="E1" s="738"/>
      <c r="H1" s="34"/>
      <c r="J1" s="922" t="s">
        <v>64</v>
      </c>
      <c r="K1" s="922"/>
    </row>
    <row r="2" spans="1:19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9" ht="18">
      <c r="A3" s="859" t="s">
        <v>717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9" ht="10.5" customHeight="1"/>
    <row r="5" spans="1:19" s="13" customFormat="1" ht="15.75" customHeight="1">
      <c r="A5" s="989" t="s">
        <v>413</v>
      </c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</row>
    <row r="6" spans="1:19" s="13" customFormat="1" ht="15.75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9" s="13" customFormat="1" ht="15.75">
      <c r="A7" s="840" t="s">
        <v>850</v>
      </c>
      <c r="B7" s="840"/>
      <c r="C7" s="840"/>
      <c r="I7" s="932" t="s">
        <v>802</v>
      </c>
      <c r="J7" s="932"/>
      <c r="K7" s="932"/>
    </row>
    <row r="8" spans="1:19" s="11" customFormat="1" ht="15.75" hidden="1">
      <c r="C8" s="860" t="s">
        <v>12</v>
      </c>
      <c r="D8" s="860"/>
      <c r="E8" s="860"/>
      <c r="F8" s="860"/>
      <c r="G8" s="860"/>
      <c r="H8" s="860"/>
      <c r="I8" s="860"/>
      <c r="J8" s="860"/>
    </row>
    <row r="9" spans="1:19" ht="30" customHeight="1">
      <c r="A9" s="913" t="s">
        <v>19</v>
      </c>
      <c r="B9" s="913" t="s">
        <v>32</v>
      </c>
      <c r="C9" s="895" t="s">
        <v>817</v>
      </c>
      <c r="D9" s="936"/>
      <c r="E9" s="895" t="s">
        <v>450</v>
      </c>
      <c r="F9" s="936"/>
      <c r="G9" s="895" t="s">
        <v>34</v>
      </c>
      <c r="H9" s="936"/>
      <c r="I9" s="865" t="s">
        <v>99</v>
      </c>
      <c r="J9" s="865"/>
      <c r="K9" s="913" t="s">
        <v>487</v>
      </c>
      <c r="R9" s="7"/>
      <c r="S9" s="10"/>
    </row>
    <row r="10" spans="1:19" s="12" customFormat="1" ht="46.5" customHeight="1">
      <c r="A10" s="914"/>
      <c r="B10" s="914"/>
      <c r="C10" s="325" t="s">
        <v>35</v>
      </c>
      <c r="D10" s="325" t="s">
        <v>98</v>
      </c>
      <c r="E10" s="325" t="s">
        <v>35</v>
      </c>
      <c r="F10" s="325" t="s">
        <v>98</v>
      </c>
      <c r="G10" s="325" t="s">
        <v>35</v>
      </c>
      <c r="H10" s="325" t="s">
        <v>98</v>
      </c>
      <c r="I10" s="325" t="s">
        <v>128</v>
      </c>
      <c r="J10" s="325" t="s">
        <v>129</v>
      </c>
      <c r="K10" s="914"/>
    </row>
    <row r="11" spans="1:19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  <c r="J11" s="123">
        <v>10</v>
      </c>
      <c r="K11" s="123">
        <v>11</v>
      </c>
    </row>
    <row r="12" spans="1:19" ht="15">
      <c r="A12" s="6">
        <v>1</v>
      </c>
      <c r="B12" s="452" t="s">
        <v>869</v>
      </c>
      <c r="C12" s="6">
        <v>1280</v>
      </c>
      <c r="D12" s="6">
        <v>64</v>
      </c>
      <c r="E12" s="6">
        <v>1280</v>
      </c>
      <c r="F12" s="6">
        <v>64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9" ht="15">
      <c r="A13" s="6">
        <v>2</v>
      </c>
      <c r="B13" s="452" t="s">
        <v>870</v>
      </c>
      <c r="C13" s="6">
        <v>299</v>
      </c>
      <c r="D13" s="6">
        <v>14.95</v>
      </c>
      <c r="E13" s="6">
        <v>299</v>
      </c>
      <c r="F13" s="6">
        <v>14.95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9" ht="15">
      <c r="A14" s="6">
        <v>3</v>
      </c>
      <c r="B14" s="452" t="s">
        <v>871</v>
      </c>
      <c r="C14" s="6">
        <v>660</v>
      </c>
      <c r="D14" s="6">
        <v>33</v>
      </c>
      <c r="E14" s="6">
        <v>660</v>
      </c>
      <c r="F14" s="6">
        <v>33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9" ht="15">
      <c r="A15" s="6">
        <v>4</v>
      </c>
      <c r="B15" s="452" t="s">
        <v>872</v>
      </c>
      <c r="C15" s="6">
        <v>409</v>
      </c>
      <c r="D15" s="6">
        <v>20.45</v>
      </c>
      <c r="E15" s="6">
        <v>409</v>
      </c>
      <c r="F15" s="6">
        <v>20.45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9" ht="15">
      <c r="A16" s="6">
        <v>5</v>
      </c>
      <c r="B16" s="452" t="s">
        <v>873</v>
      </c>
      <c r="C16" s="6">
        <v>687</v>
      </c>
      <c r="D16" s="6">
        <v>34.35</v>
      </c>
      <c r="E16" s="6">
        <v>687</v>
      </c>
      <c r="F16" s="6">
        <v>34.35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>
      <c r="A17" s="6">
        <v>6</v>
      </c>
      <c r="B17" s="452" t="s">
        <v>874</v>
      </c>
      <c r="C17" s="6">
        <v>718</v>
      </c>
      <c r="D17" s="6">
        <v>35.9</v>
      </c>
      <c r="E17" s="6">
        <v>718</v>
      </c>
      <c r="F17" s="6">
        <v>35.9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>
      <c r="A18" s="6">
        <v>7</v>
      </c>
      <c r="B18" s="452" t="s">
        <v>875</v>
      </c>
      <c r="C18" s="6">
        <v>887</v>
      </c>
      <c r="D18" s="6">
        <v>44.35</v>
      </c>
      <c r="E18" s="6">
        <v>887</v>
      </c>
      <c r="F18" s="6">
        <v>44.35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>
      <c r="A19" s="6">
        <v>8</v>
      </c>
      <c r="B19" s="452" t="s">
        <v>876</v>
      </c>
      <c r="C19" s="6">
        <v>1174</v>
      </c>
      <c r="D19" s="6">
        <v>58.7</v>
      </c>
      <c r="E19" s="6">
        <v>1174</v>
      </c>
      <c r="F19" s="6">
        <v>58.7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>
      <c r="A20" s="6">
        <v>9</v>
      </c>
      <c r="B20" s="452" t="s">
        <v>877</v>
      </c>
      <c r="C20" s="6">
        <v>553</v>
      </c>
      <c r="D20" s="6">
        <v>27.65</v>
      </c>
      <c r="E20" s="6">
        <v>553</v>
      </c>
      <c r="F20" s="6">
        <v>27.65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>
      <c r="A21" s="6">
        <v>10</v>
      </c>
      <c r="B21" s="452" t="s">
        <v>878</v>
      </c>
      <c r="C21" s="6">
        <v>1716</v>
      </c>
      <c r="D21" s="6">
        <v>85.8</v>
      </c>
      <c r="E21" s="6">
        <v>1716</v>
      </c>
      <c r="F21" s="6">
        <v>85.8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>
      <c r="A22" s="6">
        <v>11</v>
      </c>
      <c r="B22" s="452" t="s">
        <v>879</v>
      </c>
      <c r="C22" s="6">
        <v>1430</v>
      </c>
      <c r="D22" s="6">
        <v>71.5</v>
      </c>
      <c r="E22" s="6">
        <v>1430</v>
      </c>
      <c r="F22" s="6">
        <v>71.5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>
      <c r="A23" s="6">
        <v>12</v>
      </c>
      <c r="B23" s="452" t="s">
        <v>880</v>
      </c>
      <c r="C23" s="6">
        <v>792</v>
      </c>
      <c r="D23" s="6">
        <v>39.6</v>
      </c>
      <c r="E23" s="6">
        <v>792</v>
      </c>
      <c r="F23" s="6">
        <v>39.6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>
      <c r="A24" s="6">
        <v>13</v>
      </c>
      <c r="B24" s="452" t="s">
        <v>881</v>
      </c>
      <c r="C24" s="6">
        <v>1535</v>
      </c>
      <c r="D24" s="6">
        <v>76.75</v>
      </c>
      <c r="E24" s="6">
        <v>1535</v>
      </c>
      <c r="F24" s="6">
        <v>76.75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5">
      <c r="A25" s="6">
        <v>14</v>
      </c>
      <c r="B25" s="452" t="s">
        <v>882</v>
      </c>
      <c r="C25" s="6">
        <v>468</v>
      </c>
      <c r="D25" s="6">
        <v>23.4</v>
      </c>
      <c r="E25" s="6">
        <v>468</v>
      </c>
      <c r="F25" s="6">
        <v>23.4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5">
      <c r="A26" s="6">
        <v>15</v>
      </c>
      <c r="B26" s="452" t="s">
        <v>883</v>
      </c>
      <c r="C26" s="6">
        <v>608</v>
      </c>
      <c r="D26" s="6">
        <v>30.4</v>
      </c>
      <c r="E26" s="6">
        <v>608</v>
      </c>
      <c r="F26" s="6">
        <v>30.4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>
      <c r="A27" s="6">
        <v>16</v>
      </c>
      <c r="B27" s="452" t="s">
        <v>916</v>
      </c>
      <c r="C27" s="6">
        <v>528</v>
      </c>
      <c r="D27" s="6">
        <v>26.4</v>
      </c>
      <c r="E27" s="6">
        <v>528</v>
      </c>
      <c r="F27" s="6">
        <v>26.4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5">
      <c r="A28" s="6">
        <v>17</v>
      </c>
      <c r="B28" s="452" t="s">
        <v>885</v>
      </c>
      <c r="C28" s="6">
        <v>538</v>
      </c>
      <c r="D28" s="6">
        <v>26.9</v>
      </c>
      <c r="E28" s="6">
        <v>538</v>
      </c>
      <c r="F28" s="6">
        <v>26.9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5">
      <c r="A29" s="6">
        <v>18</v>
      </c>
      <c r="B29" s="452" t="s">
        <v>888</v>
      </c>
      <c r="C29" s="6">
        <v>1399</v>
      </c>
      <c r="D29" s="6">
        <v>69.95</v>
      </c>
      <c r="E29" s="6">
        <v>1399</v>
      </c>
      <c r="F29" s="6">
        <v>69.95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">
      <c r="A30" s="6">
        <v>19</v>
      </c>
      <c r="B30" s="452" t="s">
        <v>917</v>
      </c>
      <c r="C30" s="6">
        <v>851</v>
      </c>
      <c r="D30" s="6">
        <v>42.55</v>
      </c>
      <c r="E30" s="6">
        <v>851</v>
      </c>
      <c r="F30" s="6">
        <v>42.55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5">
      <c r="A31" s="6">
        <v>20</v>
      </c>
      <c r="B31" s="452" t="s">
        <v>887</v>
      </c>
      <c r="C31" s="6">
        <v>1027</v>
      </c>
      <c r="D31" s="6">
        <v>51.35</v>
      </c>
      <c r="E31" s="6">
        <v>1027</v>
      </c>
      <c r="F31" s="6">
        <v>51.35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s="10" customFormat="1" ht="15">
      <c r="A32" s="6">
        <v>21</v>
      </c>
      <c r="B32" s="452" t="s">
        <v>918</v>
      </c>
      <c r="C32" s="6">
        <v>606</v>
      </c>
      <c r="D32" s="6">
        <v>30.3</v>
      </c>
      <c r="E32" s="6">
        <v>606</v>
      </c>
      <c r="F32" s="6">
        <v>30.3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6" s="10" customFormat="1" ht="15">
      <c r="A33" s="6">
        <v>22</v>
      </c>
      <c r="B33" s="452" t="s">
        <v>890</v>
      </c>
      <c r="C33" s="6">
        <v>804</v>
      </c>
      <c r="D33" s="6">
        <v>40.200000000000003</v>
      </c>
      <c r="E33" s="6">
        <v>804</v>
      </c>
      <c r="F33" s="6">
        <v>40.200000000000003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6" s="10" customFormat="1">
      <c r="A34" s="290" t="s">
        <v>15</v>
      </c>
      <c r="B34" s="532"/>
      <c r="C34" s="6">
        <f t="shared" ref="C34:K34" si="0">SUM(C12:C33)</f>
        <v>18969</v>
      </c>
      <c r="D34" s="6">
        <f t="shared" si="0"/>
        <v>948.44999999999993</v>
      </c>
      <c r="E34" s="6">
        <f t="shared" si="0"/>
        <v>18969</v>
      </c>
      <c r="F34" s="6">
        <f t="shared" si="0"/>
        <v>948.44999999999993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0</v>
      </c>
      <c r="K34" s="6">
        <f t="shared" si="0"/>
        <v>0</v>
      </c>
    </row>
    <row r="35" spans="1:16" s="10" customFormat="1"/>
    <row r="36" spans="1:16" s="10" customFormat="1">
      <c r="A36" s="8" t="s">
        <v>36</v>
      </c>
    </row>
    <row r="37" spans="1:16" ht="42.75" customHeight="1">
      <c r="B37" s="988" t="s">
        <v>1013</v>
      </c>
      <c r="C37" s="988"/>
      <c r="D37" s="988"/>
      <c r="E37" s="988"/>
      <c r="F37" s="988"/>
      <c r="G37" s="988"/>
      <c r="H37" s="988"/>
    </row>
    <row r="38" spans="1:16" s="331" customFormat="1" ht="13.9" customHeight="1">
      <c r="B38" s="307"/>
      <c r="C38" s="307"/>
      <c r="D38" s="307"/>
      <c r="E38" s="307"/>
      <c r="F38" s="307"/>
      <c r="G38" s="307"/>
      <c r="H38" s="307"/>
      <c r="I38" s="871"/>
      <c r="J38" s="871"/>
      <c r="K38" s="307"/>
      <c r="L38" s="307"/>
      <c r="M38" s="307"/>
      <c r="N38" s="307"/>
      <c r="O38" s="307"/>
      <c r="P38" s="307"/>
    </row>
    <row r="39" spans="1:16" s="331" customFormat="1" ht="23.25" customHeight="1">
      <c r="A39" s="11" t="s">
        <v>1022</v>
      </c>
      <c r="B39" s="307"/>
      <c r="C39" s="307"/>
      <c r="D39" s="307"/>
      <c r="E39" s="307"/>
      <c r="F39" s="307"/>
      <c r="G39" s="307"/>
      <c r="H39" s="307"/>
      <c r="I39" s="941" t="s">
        <v>897</v>
      </c>
      <c r="J39" s="941"/>
      <c r="K39" s="307"/>
      <c r="L39" s="307"/>
      <c r="M39" s="307"/>
      <c r="N39" s="307"/>
      <c r="O39" s="307"/>
      <c r="P39" s="307"/>
    </row>
    <row r="40" spans="1:16" s="331" customFormat="1" ht="23.25" customHeight="1">
      <c r="A40" s="307"/>
      <c r="B40" s="307"/>
      <c r="C40" s="307"/>
      <c r="D40" s="307"/>
      <c r="E40" s="307"/>
      <c r="F40" s="307"/>
      <c r="G40" s="307"/>
      <c r="H40" s="307"/>
      <c r="I40" s="941" t="s">
        <v>849</v>
      </c>
      <c r="J40" s="941"/>
      <c r="K40" s="307"/>
      <c r="L40" s="307"/>
      <c r="M40" s="307"/>
      <c r="N40" s="307"/>
      <c r="O40" s="307"/>
      <c r="P40" s="307"/>
    </row>
  </sheetData>
  <mergeCells count="19">
    <mergeCell ref="J1:K1"/>
    <mergeCell ref="I9:J9"/>
    <mergeCell ref="D1:E1"/>
    <mergeCell ref="A2:J2"/>
    <mergeCell ref="A3:J3"/>
    <mergeCell ref="C9:D9"/>
    <mergeCell ref="A5:L5"/>
    <mergeCell ref="K9:K10"/>
    <mergeCell ref="A7:C7"/>
    <mergeCell ref="A9:A10"/>
    <mergeCell ref="B9:B10"/>
    <mergeCell ref="E9:F9"/>
    <mergeCell ref="G9:H9"/>
    <mergeCell ref="I38:J38"/>
    <mergeCell ref="I39:J39"/>
    <mergeCell ref="I40:J40"/>
    <mergeCell ref="I7:K7"/>
    <mergeCell ref="C8:J8"/>
    <mergeCell ref="B37:H3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0"/>
  <sheetViews>
    <sheetView view="pageBreakPreview" topLeftCell="A33" zoomScale="90" zoomScaleSheetLayoutView="90" workbookViewId="0">
      <selection activeCell="O27" sqref="O27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738"/>
      <c r="E1" s="738"/>
      <c r="H1" s="34"/>
      <c r="J1" s="922" t="s">
        <v>451</v>
      </c>
      <c r="K1" s="922"/>
    </row>
    <row r="2" spans="1:19" ht="15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9" ht="18">
      <c r="A3" s="859" t="s">
        <v>717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9" ht="10.5" customHeight="1"/>
    <row r="5" spans="1:19" s="13" customFormat="1" ht="15.75" customHeight="1">
      <c r="A5" s="990" t="s">
        <v>461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</row>
    <row r="6" spans="1:19" s="13" customFormat="1" ht="15.75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9" s="13" customFormat="1" ht="15.75">
      <c r="A7" s="840" t="s">
        <v>850</v>
      </c>
      <c r="B7" s="840"/>
      <c r="C7" s="840"/>
      <c r="I7" s="932" t="s">
        <v>803</v>
      </c>
      <c r="J7" s="932"/>
      <c r="K7" s="932"/>
    </row>
    <row r="8" spans="1:19" s="11" customFormat="1" ht="15.75" hidden="1">
      <c r="C8" s="860" t="s">
        <v>12</v>
      </c>
      <c r="D8" s="860"/>
      <c r="E8" s="860"/>
      <c r="F8" s="860"/>
      <c r="G8" s="860"/>
      <c r="H8" s="860"/>
      <c r="I8" s="860"/>
      <c r="J8" s="860"/>
    </row>
    <row r="9" spans="1:19" ht="31.5" customHeight="1">
      <c r="A9" s="913" t="s">
        <v>19</v>
      </c>
      <c r="B9" s="913" t="s">
        <v>32</v>
      </c>
      <c r="C9" s="895" t="s">
        <v>919</v>
      </c>
      <c r="D9" s="936"/>
      <c r="E9" s="895" t="s">
        <v>450</v>
      </c>
      <c r="F9" s="936"/>
      <c r="G9" s="895" t="s">
        <v>34</v>
      </c>
      <c r="H9" s="936"/>
      <c r="I9" s="865" t="s">
        <v>99</v>
      </c>
      <c r="J9" s="865"/>
      <c r="K9" s="913" t="s">
        <v>487</v>
      </c>
      <c r="R9" s="7"/>
      <c r="S9" s="10"/>
    </row>
    <row r="10" spans="1:19" s="12" customFormat="1" ht="46.5" customHeight="1">
      <c r="A10" s="914"/>
      <c r="B10" s="914"/>
      <c r="C10" s="325" t="s">
        <v>35</v>
      </c>
      <c r="D10" s="325" t="s">
        <v>98</v>
      </c>
      <c r="E10" s="325" t="s">
        <v>35</v>
      </c>
      <c r="F10" s="325" t="s">
        <v>98</v>
      </c>
      <c r="G10" s="325" t="s">
        <v>35</v>
      </c>
      <c r="H10" s="325" t="s">
        <v>98</v>
      </c>
      <c r="I10" s="325" t="s">
        <v>128</v>
      </c>
      <c r="J10" s="325" t="s">
        <v>129</v>
      </c>
      <c r="K10" s="914"/>
    </row>
    <row r="11" spans="1:19">
      <c r="A11" s="191">
        <v>1</v>
      </c>
      <c r="B11" s="191">
        <v>2</v>
      </c>
      <c r="C11" s="191">
        <v>3</v>
      </c>
      <c r="D11" s="191">
        <v>4</v>
      </c>
      <c r="E11" s="191">
        <v>5</v>
      </c>
      <c r="F11" s="191">
        <v>6</v>
      </c>
      <c r="G11" s="191">
        <v>7</v>
      </c>
      <c r="H11" s="191">
        <v>8</v>
      </c>
      <c r="I11" s="191">
        <v>9</v>
      </c>
      <c r="J11" s="191">
        <v>10</v>
      </c>
      <c r="K11" s="191">
        <v>11</v>
      </c>
    </row>
    <row r="12" spans="1:19" ht="15">
      <c r="A12" s="6">
        <v>1</v>
      </c>
      <c r="B12" s="452" t="s">
        <v>869</v>
      </c>
      <c r="C12" s="6">
        <v>1280</v>
      </c>
      <c r="D12" s="6">
        <v>64</v>
      </c>
      <c r="E12" s="6">
        <v>1280</v>
      </c>
      <c r="F12" s="6">
        <v>64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9" ht="15">
      <c r="A13" s="6">
        <v>2</v>
      </c>
      <c r="B13" s="452" t="s">
        <v>870</v>
      </c>
      <c r="C13" s="6">
        <v>299</v>
      </c>
      <c r="D13" s="6">
        <v>14.95</v>
      </c>
      <c r="E13" s="6">
        <v>299</v>
      </c>
      <c r="F13" s="6">
        <v>14.95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9" ht="15">
      <c r="A14" s="6">
        <v>3</v>
      </c>
      <c r="B14" s="452" t="s">
        <v>871</v>
      </c>
      <c r="C14" s="6">
        <v>660</v>
      </c>
      <c r="D14" s="6">
        <v>33</v>
      </c>
      <c r="E14" s="6">
        <v>660</v>
      </c>
      <c r="F14" s="6">
        <v>33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9" ht="15">
      <c r="A15" s="6">
        <v>4</v>
      </c>
      <c r="B15" s="452" t="s">
        <v>872</v>
      </c>
      <c r="C15" s="6">
        <v>409</v>
      </c>
      <c r="D15" s="6">
        <v>20.45</v>
      </c>
      <c r="E15" s="6">
        <v>409</v>
      </c>
      <c r="F15" s="6">
        <v>20.45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9" ht="15">
      <c r="A16" s="6">
        <v>5</v>
      </c>
      <c r="B16" s="452" t="s">
        <v>873</v>
      </c>
      <c r="C16" s="6">
        <v>687</v>
      </c>
      <c r="D16" s="6">
        <v>34.35</v>
      </c>
      <c r="E16" s="6">
        <v>687</v>
      </c>
      <c r="F16" s="6">
        <v>34.35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>
      <c r="A17" s="6">
        <v>6</v>
      </c>
      <c r="B17" s="452" t="s">
        <v>874</v>
      </c>
      <c r="C17" s="6">
        <v>718</v>
      </c>
      <c r="D17" s="6">
        <v>35.9</v>
      </c>
      <c r="E17" s="6">
        <v>718</v>
      </c>
      <c r="F17" s="6">
        <v>35.9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>
      <c r="A18" s="6">
        <v>7</v>
      </c>
      <c r="B18" s="452" t="s">
        <v>875</v>
      </c>
      <c r="C18" s="6">
        <v>887</v>
      </c>
      <c r="D18" s="6">
        <v>44.35</v>
      </c>
      <c r="E18" s="6">
        <v>887</v>
      </c>
      <c r="F18" s="6">
        <v>44.35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>
      <c r="A19" s="6">
        <v>8</v>
      </c>
      <c r="B19" s="452" t="s">
        <v>876</v>
      </c>
      <c r="C19" s="6">
        <v>1174</v>
      </c>
      <c r="D19" s="6">
        <v>58.7</v>
      </c>
      <c r="E19" s="6">
        <v>1174</v>
      </c>
      <c r="F19" s="6">
        <v>58.7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>
      <c r="A20" s="6">
        <v>9</v>
      </c>
      <c r="B20" s="452" t="s">
        <v>877</v>
      </c>
      <c r="C20" s="6">
        <v>553</v>
      </c>
      <c r="D20" s="6">
        <v>27.65</v>
      </c>
      <c r="E20" s="6">
        <v>553</v>
      </c>
      <c r="F20" s="6">
        <v>27.65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>
      <c r="A21" s="6">
        <v>10</v>
      </c>
      <c r="B21" s="452" t="s">
        <v>878</v>
      </c>
      <c r="C21" s="6">
        <v>1716</v>
      </c>
      <c r="D21" s="6">
        <v>85.8</v>
      </c>
      <c r="E21" s="6">
        <v>1716</v>
      </c>
      <c r="F21" s="6">
        <v>85.8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>
      <c r="A22" s="6">
        <v>11</v>
      </c>
      <c r="B22" s="452" t="s">
        <v>879</v>
      </c>
      <c r="C22" s="6">
        <v>1430</v>
      </c>
      <c r="D22" s="6">
        <v>71.5</v>
      </c>
      <c r="E22" s="6">
        <v>1430</v>
      </c>
      <c r="F22" s="6">
        <v>71.5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>
      <c r="A23" s="6">
        <v>12</v>
      </c>
      <c r="B23" s="452" t="s">
        <v>880</v>
      </c>
      <c r="C23" s="6">
        <v>792</v>
      </c>
      <c r="D23" s="6">
        <v>39.6</v>
      </c>
      <c r="E23" s="6">
        <v>792</v>
      </c>
      <c r="F23" s="6">
        <v>39.6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>
      <c r="A24" s="6">
        <v>13</v>
      </c>
      <c r="B24" s="452" t="s">
        <v>881</v>
      </c>
      <c r="C24" s="6">
        <v>1535</v>
      </c>
      <c r="D24" s="6">
        <v>76.75</v>
      </c>
      <c r="E24" s="6">
        <v>1535</v>
      </c>
      <c r="F24" s="6">
        <v>76.75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5">
      <c r="A25" s="6">
        <v>14</v>
      </c>
      <c r="B25" s="452" t="s">
        <v>882</v>
      </c>
      <c r="C25" s="6">
        <v>468</v>
      </c>
      <c r="D25" s="6">
        <v>23.4</v>
      </c>
      <c r="E25" s="6">
        <v>468</v>
      </c>
      <c r="F25" s="6">
        <v>23.4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5">
      <c r="A26" s="6">
        <v>15</v>
      </c>
      <c r="B26" s="452" t="s">
        <v>883</v>
      </c>
      <c r="C26" s="6">
        <v>608</v>
      </c>
      <c r="D26" s="6">
        <v>30.4</v>
      </c>
      <c r="E26" s="6">
        <v>608</v>
      </c>
      <c r="F26" s="6">
        <v>30.4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>
      <c r="A27" s="6">
        <v>16</v>
      </c>
      <c r="B27" s="452" t="s">
        <v>916</v>
      </c>
      <c r="C27" s="6">
        <v>528</v>
      </c>
      <c r="D27" s="6">
        <v>26.4</v>
      </c>
      <c r="E27" s="6">
        <v>528</v>
      </c>
      <c r="F27" s="6">
        <v>26.4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5">
      <c r="A28" s="6">
        <v>17</v>
      </c>
      <c r="B28" s="452" t="s">
        <v>885</v>
      </c>
      <c r="C28" s="6">
        <v>538</v>
      </c>
      <c r="D28" s="6">
        <v>26.9</v>
      </c>
      <c r="E28" s="6">
        <v>538</v>
      </c>
      <c r="F28" s="6">
        <v>26.9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5">
      <c r="A29" s="6">
        <v>18</v>
      </c>
      <c r="B29" s="452" t="s">
        <v>888</v>
      </c>
      <c r="C29" s="6">
        <v>1399</v>
      </c>
      <c r="D29" s="6">
        <v>69.95</v>
      </c>
      <c r="E29" s="6">
        <v>1399</v>
      </c>
      <c r="F29" s="6">
        <v>69.95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">
      <c r="A30" s="6">
        <v>19</v>
      </c>
      <c r="B30" s="452" t="s">
        <v>917</v>
      </c>
      <c r="C30" s="6">
        <v>851</v>
      </c>
      <c r="D30" s="6">
        <v>42.55</v>
      </c>
      <c r="E30" s="6">
        <v>851</v>
      </c>
      <c r="F30" s="6">
        <v>42.55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5">
      <c r="A31" s="6">
        <v>20</v>
      </c>
      <c r="B31" s="452" t="s">
        <v>887</v>
      </c>
      <c r="C31" s="6">
        <v>1027</v>
      </c>
      <c r="D31" s="6">
        <v>51.35</v>
      </c>
      <c r="E31" s="6">
        <v>1027</v>
      </c>
      <c r="F31" s="6">
        <v>51.35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s="10" customFormat="1" ht="15">
      <c r="A32" s="6">
        <v>21</v>
      </c>
      <c r="B32" s="452" t="s">
        <v>918</v>
      </c>
      <c r="C32" s="6">
        <v>606</v>
      </c>
      <c r="D32" s="6">
        <v>30.3</v>
      </c>
      <c r="E32" s="6">
        <v>606</v>
      </c>
      <c r="F32" s="6">
        <v>30.3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6" s="10" customFormat="1" ht="15">
      <c r="A33" s="6">
        <v>22</v>
      </c>
      <c r="B33" s="452" t="s">
        <v>890</v>
      </c>
      <c r="C33" s="6">
        <v>804</v>
      </c>
      <c r="D33" s="6">
        <v>40.200000000000003</v>
      </c>
      <c r="E33" s="6">
        <v>804</v>
      </c>
      <c r="F33" s="6">
        <v>40.200000000000003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6" s="10" customFormat="1">
      <c r="A34" s="290" t="s">
        <v>15</v>
      </c>
      <c r="B34" s="532"/>
      <c r="C34" s="6">
        <f t="shared" ref="C34:K34" si="0">SUM(C12:C33)</f>
        <v>18969</v>
      </c>
      <c r="D34" s="6">
        <f t="shared" si="0"/>
        <v>948.44999999999993</v>
      </c>
      <c r="E34" s="6">
        <f t="shared" si="0"/>
        <v>18969</v>
      </c>
      <c r="F34" s="6">
        <f t="shared" si="0"/>
        <v>948.44999999999993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0</v>
      </c>
      <c r="K34" s="6">
        <f t="shared" si="0"/>
        <v>0</v>
      </c>
    </row>
    <row r="35" spans="1:16" s="10" customFormat="1"/>
    <row r="36" spans="1:16" s="10" customFormat="1">
      <c r="A36" s="8" t="s">
        <v>36</v>
      </c>
    </row>
    <row r="37" spans="1:16" ht="15.75" customHeight="1">
      <c r="B37" s="988" t="s">
        <v>1013</v>
      </c>
      <c r="C37" s="988"/>
      <c r="D37" s="988"/>
      <c r="E37" s="988"/>
      <c r="F37" s="988"/>
      <c r="G37" s="988"/>
      <c r="H37" s="988"/>
    </row>
    <row r="38" spans="1:16" s="331" customFormat="1" ht="13.9" customHeight="1">
      <c r="B38" s="988"/>
      <c r="C38" s="988"/>
      <c r="D38" s="988"/>
      <c r="E38" s="988"/>
      <c r="F38" s="988"/>
      <c r="G38" s="988"/>
      <c r="H38" s="988"/>
      <c r="I38" s="871"/>
      <c r="J38" s="871"/>
      <c r="K38" s="307"/>
      <c r="L38" s="307"/>
      <c r="M38" s="307"/>
      <c r="N38" s="307"/>
      <c r="O38" s="307"/>
      <c r="P38" s="307"/>
    </row>
    <row r="39" spans="1:16" s="331" customFormat="1" ht="22.5" customHeight="1">
      <c r="A39" s="11" t="s">
        <v>1022</v>
      </c>
      <c r="B39" s="307"/>
      <c r="C39" s="307"/>
      <c r="D39" s="307"/>
      <c r="E39" s="307"/>
      <c r="F39" s="307"/>
      <c r="G39" s="307"/>
      <c r="H39" s="307"/>
      <c r="I39" s="941" t="s">
        <v>897</v>
      </c>
      <c r="J39" s="941"/>
      <c r="K39" s="307"/>
      <c r="L39" s="307"/>
      <c r="M39" s="307"/>
      <c r="N39" s="307"/>
      <c r="O39" s="307"/>
      <c r="P39" s="307"/>
    </row>
    <row r="40" spans="1:16" s="331" customFormat="1" ht="18.75" customHeight="1">
      <c r="A40" s="307"/>
      <c r="B40" s="307"/>
      <c r="C40" s="307"/>
      <c r="D40" s="307"/>
      <c r="E40" s="307"/>
      <c r="F40" s="307"/>
      <c r="G40" s="307"/>
      <c r="H40" s="307"/>
      <c r="I40" s="941" t="s">
        <v>849</v>
      </c>
      <c r="J40" s="941"/>
      <c r="K40" s="307"/>
      <c r="L40" s="307"/>
      <c r="M40" s="307"/>
      <c r="N40" s="307"/>
      <c r="O40" s="307"/>
      <c r="P40" s="307"/>
    </row>
  </sheetData>
  <mergeCells count="19">
    <mergeCell ref="D1:E1"/>
    <mergeCell ref="J1:K1"/>
    <mergeCell ref="A2:J2"/>
    <mergeCell ref="A3:J3"/>
    <mergeCell ref="A5:L5"/>
    <mergeCell ref="I38:J38"/>
    <mergeCell ref="I39:J39"/>
    <mergeCell ref="I40:J40"/>
    <mergeCell ref="I7:K7"/>
    <mergeCell ref="A7:C7"/>
    <mergeCell ref="A9:A10"/>
    <mergeCell ref="B9:B10"/>
    <mergeCell ref="C9:D9"/>
    <mergeCell ref="E9:F9"/>
    <mergeCell ref="G9:H9"/>
    <mergeCell ref="K9:K10"/>
    <mergeCell ref="C8:J8"/>
    <mergeCell ref="I9:J9"/>
    <mergeCell ref="B37:H38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1"/>
  <sheetViews>
    <sheetView view="pageBreakPreview" topLeftCell="A31" zoomScale="85" zoomScaleNormal="80" zoomScaleSheetLayoutView="85" workbookViewId="0">
      <selection activeCell="O27" sqref="O27:P27"/>
    </sheetView>
  </sheetViews>
  <sheetFormatPr defaultRowHeight="12.75"/>
  <cols>
    <col min="1" max="1" width="16.7109375" style="238" customWidth="1"/>
    <col min="2" max="2" width="14.42578125" style="12" customWidth="1"/>
    <col min="3" max="3" width="8.5703125" style="12" customWidth="1"/>
    <col min="4" max="4" width="15.7109375" style="12" customWidth="1"/>
    <col min="5" max="5" width="8.5703125" style="12" customWidth="1"/>
    <col min="6" max="6" width="9.5703125" style="12" customWidth="1"/>
    <col min="7" max="7" width="8.5703125" style="12" customWidth="1"/>
    <col min="8" max="8" width="11.7109375" style="12" customWidth="1"/>
    <col min="9" max="9" width="8.5703125" style="12" customWidth="1"/>
    <col min="10" max="10" width="10" style="12" customWidth="1"/>
    <col min="11" max="11" width="8.5703125" style="12" customWidth="1"/>
    <col min="12" max="12" width="12" style="12" customWidth="1"/>
    <col min="13" max="14" width="8.5703125" style="12" customWidth="1"/>
    <col min="15" max="15" width="8.140625" style="12" customWidth="1"/>
    <col min="16" max="16" width="11.140625" style="12" customWidth="1"/>
    <col min="17" max="19" width="8.5703125" style="12" customWidth="1"/>
    <col min="20" max="16384" width="9.140625" style="12"/>
  </cols>
  <sheetData>
    <row r="1" spans="1:19">
      <c r="A1" s="298"/>
    </row>
    <row r="2" spans="1:19" ht="18.75">
      <c r="A2" s="238" t="s">
        <v>11</v>
      </c>
      <c r="H2" s="738"/>
      <c r="I2" s="738"/>
      <c r="Q2" s="739" t="s">
        <v>51</v>
      </c>
      <c r="R2" s="739"/>
      <c r="S2" s="739"/>
    </row>
    <row r="3" spans="1:19" s="11" customFormat="1" ht="15.75">
      <c r="A3" s="747" t="s">
        <v>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4" spans="1:19" s="11" customFormat="1" ht="20.25" customHeight="1">
      <c r="A4" s="748" t="s">
        <v>717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</row>
    <row r="6" spans="1:19" s="11" customFormat="1" ht="18">
      <c r="A6" s="749" t="s">
        <v>766</v>
      </c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</row>
    <row r="7" spans="1:19" s="280" customFormat="1" ht="18">
      <c r="A7" s="775" t="s">
        <v>851</v>
      </c>
      <c r="B7" s="775"/>
    </row>
    <row r="8" spans="1:19" s="280" customFormat="1" ht="18">
      <c r="A8" s="775" t="s">
        <v>160</v>
      </c>
      <c r="B8" s="775"/>
      <c r="C8" s="775"/>
      <c r="D8" s="775"/>
      <c r="E8" s="775"/>
      <c r="F8" s="775"/>
      <c r="G8" s="775"/>
      <c r="H8" s="775"/>
      <c r="I8" s="775"/>
      <c r="R8" s="347"/>
      <c r="S8" s="347"/>
    </row>
    <row r="9" spans="1:19" s="280" customFormat="1" ht="18"/>
    <row r="10" spans="1:19" s="280" customFormat="1" ht="18" customHeight="1">
      <c r="A10" s="348"/>
      <c r="B10" s="742" t="s">
        <v>38</v>
      </c>
      <c r="C10" s="742"/>
      <c r="D10" s="742" t="s">
        <v>39</v>
      </c>
      <c r="E10" s="742"/>
      <c r="F10" s="742" t="s">
        <v>40</v>
      </c>
      <c r="G10" s="742"/>
      <c r="H10" s="776" t="s">
        <v>41</v>
      </c>
      <c r="I10" s="776"/>
      <c r="J10" s="742" t="s">
        <v>42</v>
      </c>
      <c r="K10" s="742"/>
      <c r="L10" s="350" t="s">
        <v>15</v>
      </c>
    </row>
    <row r="11" spans="1:19" s="352" customFormat="1" ht="20.25" customHeight="1">
      <c r="A11" s="351">
        <v>1</v>
      </c>
      <c r="B11" s="743">
        <v>2</v>
      </c>
      <c r="C11" s="743"/>
      <c r="D11" s="743">
        <v>3</v>
      </c>
      <c r="E11" s="743"/>
      <c r="F11" s="743">
        <v>4</v>
      </c>
      <c r="G11" s="743"/>
      <c r="H11" s="743">
        <v>5</v>
      </c>
      <c r="I11" s="743"/>
      <c r="J11" s="743">
        <v>6</v>
      </c>
      <c r="K11" s="743"/>
      <c r="L11" s="351">
        <v>7</v>
      </c>
    </row>
    <row r="12" spans="1:19" s="280" customFormat="1" ht="18">
      <c r="A12" s="353" t="s">
        <v>43</v>
      </c>
      <c r="B12" s="746">
        <v>608</v>
      </c>
      <c r="C12" s="746"/>
      <c r="D12" s="746">
        <v>5</v>
      </c>
      <c r="E12" s="746"/>
      <c r="F12" s="746">
        <v>105</v>
      </c>
      <c r="G12" s="746"/>
      <c r="H12" s="746">
        <v>4</v>
      </c>
      <c r="I12" s="746"/>
      <c r="J12" s="746">
        <v>359</v>
      </c>
      <c r="K12" s="746"/>
      <c r="L12" s="353">
        <f>SUM(B12:K12)</f>
        <v>1081</v>
      </c>
    </row>
    <row r="13" spans="1:19" s="280" customFormat="1" ht="18">
      <c r="A13" s="353" t="s">
        <v>44</v>
      </c>
      <c r="B13" s="746">
        <v>30658</v>
      </c>
      <c r="C13" s="746"/>
      <c r="D13" s="746">
        <v>4</v>
      </c>
      <c r="E13" s="746"/>
      <c r="F13" s="746">
        <v>7133</v>
      </c>
      <c r="G13" s="746"/>
      <c r="H13" s="746">
        <v>321</v>
      </c>
      <c r="I13" s="746"/>
      <c r="J13" s="746">
        <v>3439</v>
      </c>
      <c r="K13" s="746"/>
      <c r="L13" s="353">
        <f>SUM(B13:K13)</f>
        <v>41555</v>
      </c>
    </row>
    <row r="14" spans="1:19" s="280" customFormat="1" ht="18">
      <c r="A14" s="353" t="s">
        <v>15</v>
      </c>
      <c r="B14" s="755">
        <f>SUM(B12:C13)</f>
        <v>31266</v>
      </c>
      <c r="C14" s="756"/>
      <c r="D14" s="755">
        <f>SUM(D12:E13)</f>
        <v>9</v>
      </c>
      <c r="E14" s="756"/>
      <c r="F14" s="755">
        <f>SUM(F12:G13)</f>
        <v>7238</v>
      </c>
      <c r="G14" s="756"/>
      <c r="H14" s="755">
        <f>SUM(H12:I13)</f>
        <v>325</v>
      </c>
      <c r="I14" s="756"/>
      <c r="J14" s="755">
        <f>SUM(J12:K13)</f>
        <v>3798</v>
      </c>
      <c r="K14" s="756"/>
      <c r="L14" s="353">
        <f>SUM(L12:L13)</f>
        <v>42636</v>
      </c>
    </row>
    <row r="15" spans="1:19" s="280" customFormat="1" ht="18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9" s="280" customFormat="1" ht="18">
      <c r="A16" s="754" t="s">
        <v>404</v>
      </c>
      <c r="B16" s="754"/>
      <c r="C16" s="754"/>
      <c r="D16" s="754"/>
      <c r="E16" s="754"/>
      <c r="F16" s="754"/>
      <c r="G16" s="754"/>
      <c r="H16" s="355"/>
      <c r="I16" s="355"/>
      <c r="J16" s="355"/>
      <c r="K16" s="355"/>
      <c r="L16" s="355"/>
    </row>
    <row r="17" spans="1:20" s="280" customFormat="1" ht="19.5" customHeight="1">
      <c r="A17" s="750" t="s">
        <v>169</v>
      </c>
      <c r="B17" s="751"/>
      <c r="C17" s="753" t="s">
        <v>195</v>
      </c>
      <c r="D17" s="753"/>
      <c r="E17" s="746" t="s">
        <v>15</v>
      </c>
      <c r="F17" s="746"/>
      <c r="I17" s="355"/>
      <c r="J17" s="355"/>
      <c r="K17" s="355"/>
      <c r="L17" s="355"/>
    </row>
    <row r="18" spans="1:20" s="280" customFormat="1" ht="18">
      <c r="A18" s="755">
        <v>600</v>
      </c>
      <c r="B18" s="756"/>
      <c r="C18" s="746">
        <v>1100</v>
      </c>
      <c r="D18" s="746"/>
      <c r="E18" s="746">
        <f>A18+C18</f>
        <v>1700</v>
      </c>
      <c r="F18" s="746"/>
      <c r="I18" s="355"/>
      <c r="J18" s="355"/>
      <c r="K18" s="355"/>
      <c r="L18" s="355"/>
    </row>
    <row r="19" spans="1:20" s="280" customFormat="1" ht="18">
      <c r="A19" s="356"/>
      <c r="B19" s="356"/>
      <c r="C19" s="356"/>
      <c r="D19" s="356"/>
      <c r="E19" s="356"/>
      <c r="F19" s="356"/>
      <c r="G19" s="356"/>
      <c r="H19" s="355"/>
      <c r="I19" s="355"/>
      <c r="J19" s="355"/>
      <c r="K19" s="355"/>
      <c r="L19" s="355"/>
    </row>
    <row r="20" spans="1:20" s="280" customFormat="1" ht="18"/>
    <row r="21" spans="1:20" s="280" customFormat="1" ht="19.149999999999999" customHeight="1">
      <c r="A21" s="757" t="s">
        <v>161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</row>
    <row r="22" spans="1:20" s="280" customFormat="1" ht="18">
      <c r="A22" s="742" t="s">
        <v>19</v>
      </c>
      <c r="B22" s="742" t="s">
        <v>45</v>
      </c>
      <c r="C22" s="742"/>
      <c r="D22" s="742"/>
      <c r="E22" s="758" t="s">
        <v>20</v>
      </c>
      <c r="F22" s="758"/>
      <c r="G22" s="758"/>
      <c r="H22" s="758"/>
      <c r="I22" s="758"/>
      <c r="J22" s="758"/>
      <c r="K22" s="758"/>
      <c r="L22" s="758"/>
      <c r="M22" s="746" t="s">
        <v>21</v>
      </c>
      <c r="N22" s="746"/>
      <c r="O22" s="746"/>
      <c r="P22" s="746"/>
      <c r="Q22" s="746"/>
      <c r="R22" s="746"/>
      <c r="S22" s="746"/>
      <c r="T22" s="746"/>
    </row>
    <row r="23" spans="1:20" s="280" customFormat="1" ht="42.75" customHeight="1">
      <c r="A23" s="742"/>
      <c r="B23" s="742"/>
      <c r="C23" s="742"/>
      <c r="D23" s="742"/>
      <c r="E23" s="740" t="s">
        <v>125</v>
      </c>
      <c r="F23" s="741"/>
      <c r="G23" s="740" t="s">
        <v>162</v>
      </c>
      <c r="H23" s="741"/>
      <c r="I23" s="742" t="s">
        <v>46</v>
      </c>
      <c r="J23" s="742"/>
      <c r="K23" s="740" t="s">
        <v>88</v>
      </c>
      <c r="L23" s="741"/>
      <c r="M23" s="740" t="s">
        <v>89</v>
      </c>
      <c r="N23" s="741"/>
      <c r="O23" s="740" t="s">
        <v>162</v>
      </c>
      <c r="P23" s="741"/>
      <c r="Q23" s="742" t="s">
        <v>46</v>
      </c>
      <c r="R23" s="742"/>
      <c r="S23" s="742" t="s">
        <v>88</v>
      </c>
      <c r="T23" s="742"/>
    </row>
    <row r="24" spans="1:20" s="352" customFormat="1" ht="15.75" customHeight="1">
      <c r="A24" s="351">
        <v>1</v>
      </c>
      <c r="B24" s="744">
        <v>2</v>
      </c>
      <c r="C24" s="752"/>
      <c r="D24" s="745"/>
      <c r="E24" s="744">
        <v>3</v>
      </c>
      <c r="F24" s="745"/>
      <c r="G24" s="744">
        <v>4</v>
      </c>
      <c r="H24" s="745"/>
      <c r="I24" s="743">
        <v>5</v>
      </c>
      <c r="J24" s="743"/>
      <c r="K24" s="743">
        <v>6</v>
      </c>
      <c r="L24" s="743"/>
      <c r="M24" s="744">
        <v>3</v>
      </c>
      <c r="N24" s="745"/>
      <c r="O24" s="744">
        <v>4</v>
      </c>
      <c r="P24" s="745"/>
      <c r="Q24" s="743">
        <v>5</v>
      </c>
      <c r="R24" s="743"/>
      <c r="S24" s="743">
        <v>6</v>
      </c>
      <c r="T24" s="743"/>
    </row>
    <row r="25" spans="1:20" s="358" customFormat="1" ht="38.25" customHeight="1">
      <c r="A25" s="357">
        <v>1</v>
      </c>
      <c r="B25" s="788" t="s">
        <v>460</v>
      </c>
      <c r="C25" s="789"/>
      <c r="D25" s="790"/>
      <c r="E25" s="736">
        <v>100</v>
      </c>
      <c r="F25" s="737"/>
      <c r="G25" s="759" t="s">
        <v>334</v>
      </c>
      <c r="H25" s="760"/>
      <c r="I25" s="736">
        <v>340</v>
      </c>
      <c r="J25" s="737"/>
      <c r="K25" s="736">
        <v>8</v>
      </c>
      <c r="L25" s="737"/>
      <c r="M25" s="736">
        <v>150</v>
      </c>
      <c r="N25" s="737"/>
      <c r="O25" s="759" t="s">
        <v>334</v>
      </c>
      <c r="P25" s="760"/>
      <c r="Q25" s="736">
        <v>510</v>
      </c>
      <c r="R25" s="737"/>
      <c r="S25" s="736">
        <v>14</v>
      </c>
      <c r="T25" s="737"/>
    </row>
    <row r="26" spans="1:20" s="358" customFormat="1" ht="26.25" customHeight="1">
      <c r="A26" s="357">
        <v>2</v>
      </c>
      <c r="B26" s="772" t="s">
        <v>47</v>
      </c>
      <c r="C26" s="773"/>
      <c r="D26" s="774"/>
      <c r="E26" s="736">
        <v>20</v>
      </c>
      <c r="F26" s="737"/>
      <c r="G26" s="736">
        <v>1.33</v>
      </c>
      <c r="H26" s="737"/>
      <c r="I26" s="736">
        <v>70</v>
      </c>
      <c r="J26" s="737"/>
      <c r="K26" s="736">
        <v>5</v>
      </c>
      <c r="L26" s="737"/>
      <c r="M26" s="736">
        <v>30</v>
      </c>
      <c r="N26" s="737"/>
      <c r="O26" s="736">
        <v>2</v>
      </c>
      <c r="P26" s="737"/>
      <c r="Q26" s="736">
        <v>105</v>
      </c>
      <c r="R26" s="737"/>
      <c r="S26" s="736">
        <v>6.6</v>
      </c>
      <c r="T26" s="737"/>
    </row>
    <row r="27" spans="1:20" s="358" customFormat="1" ht="26.25" customHeight="1">
      <c r="A27" s="357">
        <v>3</v>
      </c>
      <c r="B27" s="772" t="s">
        <v>163</v>
      </c>
      <c r="C27" s="773"/>
      <c r="D27" s="774"/>
      <c r="E27" s="736">
        <v>50</v>
      </c>
      <c r="F27" s="737"/>
      <c r="G27" s="736">
        <v>1.1200000000000001</v>
      </c>
      <c r="H27" s="737"/>
      <c r="I27" s="736">
        <v>25</v>
      </c>
      <c r="J27" s="737"/>
      <c r="K27" s="736">
        <v>0</v>
      </c>
      <c r="L27" s="737"/>
      <c r="M27" s="736">
        <v>75</v>
      </c>
      <c r="N27" s="737"/>
      <c r="O27" s="736">
        <v>1.6</v>
      </c>
      <c r="P27" s="737"/>
      <c r="Q27" s="736">
        <v>37</v>
      </c>
      <c r="R27" s="737"/>
      <c r="S27" s="736">
        <v>0</v>
      </c>
      <c r="T27" s="737"/>
    </row>
    <row r="28" spans="1:20" s="358" customFormat="1" ht="26.25" customHeight="1">
      <c r="A28" s="357">
        <v>4</v>
      </c>
      <c r="B28" s="772" t="s">
        <v>48</v>
      </c>
      <c r="C28" s="773"/>
      <c r="D28" s="774"/>
      <c r="E28" s="736">
        <v>5</v>
      </c>
      <c r="F28" s="737"/>
      <c r="G28" s="736">
        <v>0.64</v>
      </c>
      <c r="H28" s="737"/>
      <c r="I28" s="736">
        <v>45</v>
      </c>
      <c r="J28" s="737"/>
      <c r="K28" s="736">
        <v>0</v>
      </c>
      <c r="L28" s="737"/>
      <c r="M28" s="736">
        <v>7.5</v>
      </c>
      <c r="N28" s="737"/>
      <c r="O28" s="736">
        <v>0.95</v>
      </c>
      <c r="P28" s="737"/>
      <c r="Q28" s="736">
        <v>68</v>
      </c>
      <c r="R28" s="737"/>
      <c r="S28" s="736">
        <v>0</v>
      </c>
      <c r="T28" s="737"/>
    </row>
    <row r="29" spans="1:20" s="358" customFormat="1" ht="26.25" customHeight="1">
      <c r="A29" s="357">
        <v>5</v>
      </c>
      <c r="B29" s="772" t="s">
        <v>49</v>
      </c>
      <c r="C29" s="773"/>
      <c r="D29" s="774"/>
      <c r="E29" s="736" t="s">
        <v>852</v>
      </c>
      <c r="F29" s="737"/>
      <c r="G29" s="736">
        <v>0.77</v>
      </c>
      <c r="H29" s="737"/>
      <c r="I29" s="736">
        <v>0</v>
      </c>
      <c r="J29" s="737"/>
      <c r="K29" s="736">
        <v>0</v>
      </c>
      <c r="L29" s="737"/>
      <c r="M29" s="736">
        <v>0</v>
      </c>
      <c r="N29" s="737"/>
      <c r="O29" s="736">
        <v>1.1599999999999999</v>
      </c>
      <c r="P29" s="737"/>
      <c r="Q29" s="736">
        <v>0</v>
      </c>
      <c r="R29" s="737"/>
      <c r="S29" s="736">
        <v>0</v>
      </c>
      <c r="T29" s="737"/>
    </row>
    <row r="30" spans="1:20" s="358" customFormat="1" ht="26.25" customHeight="1">
      <c r="A30" s="357">
        <v>6</v>
      </c>
      <c r="B30" s="772" t="s">
        <v>50</v>
      </c>
      <c r="C30" s="773"/>
      <c r="D30" s="774"/>
      <c r="E30" s="736" t="s">
        <v>852</v>
      </c>
      <c r="F30" s="737"/>
      <c r="G30" s="736">
        <v>0.62</v>
      </c>
      <c r="H30" s="737"/>
      <c r="I30" s="736">
        <v>0</v>
      </c>
      <c r="J30" s="737"/>
      <c r="K30" s="736">
        <v>0</v>
      </c>
      <c r="L30" s="737"/>
      <c r="M30" s="736">
        <v>0</v>
      </c>
      <c r="N30" s="737"/>
      <c r="O30" s="736">
        <v>1</v>
      </c>
      <c r="P30" s="737"/>
      <c r="Q30" s="736">
        <v>0</v>
      </c>
      <c r="R30" s="737"/>
      <c r="S30" s="736">
        <v>0</v>
      </c>
      <c r="T30" s="737"/>
    </row>
    <row r="31" spans="1:20" s="358" customFormat="1" ht="26.25" customHeight="1">
      <c r="A31" s="357">
        <v>7</v>
      </c>
      <c r="B31" s="786" t="s">
        <v>164</v>
      </c>
      <c r="C31" s="786"/>
      <c r="D31" s="786"/>
      <c r="E31" s="763">
        <v>0</v>
      </c>
      <c r="F31" s="763"/>
      <c r="G31" s="763">
        <v>0</v>
      </c>
      <c r="H31" s="763"/>
      <c r="I31" s="763">
        <v>0</v>
      </c>
      <c r="J31" s="763"/>
      <c r="K31" s="763">
        <v>0</v>
      </c>
      <c r="L31" s="763"/>
      <c r="M31" s="763">
        <v>0</v>
      </c>
      <c r="N31" s="763"/>
      <c r="O31" s="763">
        <v>0</v>
      </c>
      <c r="P31" s="763"/>
      <c r="Q31" s="763">
        <v>0</v>
      </c>
      <c r="R31" s="763"/>
      <c r="S31" s="763">
        <v>0</v>
      </c>
      <c r="T31" s="763"/>
    </row>
    <row r="32" spans="1:20" s="280" customFormat="1" ht="18">
      <c r="A32" s="359"/>
      <c r="B32" s="742" t="s">
        <v>15</v>
      </c>
      <c r="C32" s="742"/>
      <c r="D32" s="742"/>
      <c r="E32" s="784">
        <v>175</v>
      </c>
      <c r="F32" s="784"/>
      <c r="G32" s="784">
        <f>SUM(G26:H31)</f>
        <v>4.4800000000000004</v>
      </c>
      <c r="H32" s="784"/>
      <c r="I32" s="784">
        <f>SUM(I25:J31)</f>
        <v>480</v>
      </c>
      <c r="J32" s="784"/>
      <c r="K32" s="784">
        <f>SUM(K25:L31)</f>
        <v>13</v>
      </c>
      <c r="L32" s="784"/>
      <c r="M32" s="784">
        <v>262.5</v>
      </c>
      <c r="N32" s="784"/>
      <c r="O32" s="784">
        <f>SUM(O26:P31)</f>
        <v>6.71</v>
      </c>
      <c r="P32" s="784"/>
      <c r="Q32" s="784">
        <f>SUM(Q25:R31)</f>
        <v>720</v>
      </c>
      <c r="R32" s="784"/>
      <c r="S32" s="784">
        <f>SUM(S25:T31)</f>
        <v>20.6</v>
      </c>
      <c r="T32" s="784"/>
    </row>
    <row r="33" spans="1:20" s="280" customFormat="1" ht="18">
      <c r="A33" s="360"/>
      <c r="B33" s="361"/>
      <c r="C33" s="361"/>
      <c r="D33" s="361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</row>
    <row r="34" spans="1:20" s="280" customFormat="1" ht="29.25" customHeight="1">
      <c r="A34" s="362" t="s">
        <v>385</v>
      </c>
      <c r="B34" s="764" t="s">
        <v>437</v>
      </c>
      <c r="C34" s="764"/>
      <c r="D34" s="764"/>
      <c r="E34" s="764"/>
      <c r="F34" s="764"/>
      <c r="G34" s="764"/>
      <c r="H34" s="764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</row>
    <row r="35" spans="1:20" s="280" customFormat="1" ht="18">
      <c r="A35" s="362"/>
      <c r="B35" s="361"/>
      <c r="C35" s="361"/>
      <c r="D35" s="361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</row>
    <row r="36" spans="1:20" s="347" customFormat="1" ht="17.25" customHeight="1">
      <c r="A36" s="363" t="s">
        <v>19</v>
      </c>
      <c r="B36" s="765" t="s">
        <v>386</v>
      </c>
      <c r="C36" s="766"/>
      <c r="D36" s="767"/>
      <c r="E36" s="740" t="s">
        <v>20</v>
      </c>
      <c r="F36" s="771"/>
      <c r="G36" s="771"/>
      <c r="H36" s="771"/>
      <c r="I36" s="771"/>
      <c r="J36" s="741"/>
      <c r="K36" s="746" t="s">
        <v>21</v>
      </c>
      <c r="L36" s="746"/>
      <c r="M36" s="746"/>
      <c r="N36" s="746"/>
      <c r="O36" s="746"/>
      <c r="P36" s="746"/>
      <c r="Q36" s="777"/>
      <c r="R36" s="777"/>
      <c r="S36" s="777"/>
      <c r="T36" s="777"/>
    </row>
    <row r="37" spans="1:20" s="280" customFormat="1" ht="18">
      <c r="A37" s="364"/>
      <c r="B37" s="768"/>
      <c r="C37" s="769"/>
      <c r="D37" s="770"/>
      <c r="E37" s="755" t="s">
        <v>401</v>
      </c>
      <c r="F37" s="756"/>
      <c r="G37" s="755" t="s">
        <v>402</v>
      </c>
      <c r="H37" s="756"/>
      <c r="I37" s="755" t="s">
        <v>403</v>
      </c>
      <c r="J37" s="756"/>
      <c r="K37" s="746" t="s">
        <v>401</v>
      </c>
      <c r="L37" s="746"/>
      <c r="M37" s="746" t="s">
        <v>402</v>
      </c>
      <c r="N37" s="746"/>
      <c r="O37" s="746" t="s">
        <v>403</v>
      </c>
      <c r="P37" s="746"/>
      <c r="Q37" s="355"/>
      <c r="R37" s="355"/>
      <c r="S37" s="355"/>
      <c r="T37" s="355"/>
    </row>
    <row r="38" spans="1:20" s="280" customFormat="1" ht="18">
      <c r="A38" s="359">
        <v>1</v>
      </c>
      <c r="B38" s="755" t="s">
        <v>853</v>
      </c>
      <c r="C38" s="785"/>
      <c r="D38" s="756"/>
      <c r="E38" s="755" t="s">
        <v>854</v>
      </c>
      <c r="F38" s="756"/>
      <c r="G38" s="755">
        <v>1.5</v>
      </c>
      <c r="H38" s="756"/>
      <c r="I38" s="755" t="s">
        <v>855</v>
      </c>
      <c r="J38" s="756"/>
      <c r="K38" s="755" t="s">
        <v>856</v>
      </c>
      <c r="L38" s="756"/>
      <c r="M38" s="761">
        <v>2</v>
      </c>
      <c r="N38" s="762"/>
      <c r="O38" s="755" t="s">
        <v>855</v>
      </c>
      <c r="P38" s="756"/>
      <c r="Q38" s="355"/>
      <c r="R38" s="355"/>
      <c r="S38" s="355"/>
      <c r="T38" s="355"/>
    </row>
    <row r="39" spans="1:20" s="280" customFormat="1" ht="18"/>
    <row r="40" spans="1:20" s="280" customFormat="1" ht="18"/>
    <row r="41" spans="1:20" s="280" customFormat="1" ht="16.5" customHeight="1">
      <c r="A41" s="778" t="s">
        <v>174</v>
      </c>
      <c r="B41" s="778"/>
      <c r="C41" s="778"/>
      <c r="D41" s="778"/>
      <c r="E41" s="778"/>
      <c r="F41" s="778"/>
      <c r="G41" s="778"/>
      <c r="H41" s="778"/>
      <c r="I41" s="778"/>
    </row>
    <row r="42" spans="1:20" s="365" customFormat="1" ht="13.9" customHeight="1">
      <c r="A42" s="779" t="s">
        <v>53</v>
      </c>
      <c r="B42" s="779"/>
      <c r="C42" s="779"/>
      <c r="D42" s="779"/>
      <c r="E42" s="780" t="s">
        <v>20</v>
      </c>
      <c r="F42" s="780"/>
      <c r="G42" s="780"/>
      <c r="H42" s="780" t="s">
        <v>21</v>
      </c>
      <c r="I42" s="780"/>
      <c r="J42" s="780"/>
      <c r="K42" s="780" t="s">
        <v>138</v>
      </c>
      <c r="L42" s="780"/>
    </row>
    <row r="43" spans="1:20" s="365" customFormat="1" ht="36">
      <c r="A43" s="779"/>
      <c r="B43" s="779"/>
      <c r="C43" s="779"/>
      <c r="D43" s="779"/>
      <c r="E43" s="366" t="s">
        <v>165</v>
      </c>
      <c r="F43" s="366" t="s">
        <v>95</v>
      </c>
      <c r="G43" s="366" t="s">
        <v>15</v>
      </c>
      <c r="H43" s="366" t="s">
        <v>165</v>
      </c>
      <c r="I43" s="366" t="s">
        <v>95</v>
      </c>
      <c r="J43" s="366" t="s">
        <v>15</v>
      </c>
      <c r="K43" s="780"/>
      <c r="L43" s="780"/>
    </row>
    <row r="44" spans="1:20" s="368" customFormat="1" ht="17.25" customHeight="1">
      <c r="A44" s="367" t="s">
        <v>806</v>
      </c>
      <c r="B44" s="781" t="s">
        <v>857</v>
      </c>
      <c r="C44" s="781"/>
      <c r="D44" s="781"/>
      <c r="E44" s="367">
        <v>2.61</v>
      </c>
      <c r="F44" s="367">
        <v>1.74</v>
      </c>
      <c r="G44" s="367">
        <f>E44+F44</f>
        <v>4.3499999999999996</v>
      </c>
      <c r="H44" s="367">
        <v>3.91</v>
      </c>
      <c r="I44" s="367">
        <v>2.6</v>
      </c>
      <c r="J44" s="367">
        <f>H44+I44</f>
        <v>6.51</v>
      </c>
      <c r="K44" s="782"/>
      <c r="L44" s="783"/>
    </row>
    <row r="45" spans="1:20" s="368" customFormat="1" ht="17.25" customHeight="1">
      <c r="A45" s="367" t="s">
        <v>806</v>
      </c>
      <c r="B45" s="781" t="s">
        <v>858</v>
      </c>
      <c r="C45" s="781"/>
      <c r="D45" s="781"/>
      <c r="E45" s="367">
        <v>2.69</v>
      </c>
      <c r="F45" s="367">
        <v>1.79</v>
      </c>
      <c r="G45" s="367">
        <f>E45+F45</f>
        <v>4.4800000000000004</v>
      </c>
      <c r="H45" s="367">
        <v>4.03</v>
      </c>
      <c r="I45" s="367">
        <v>2.68</v>
      </c>
      <c r="J45" s="367">
        <f>H45+I45</f>
        <v>6.7100000000000009</v>
      </c>
      <c r="K45" s="782"/>
      <c r="L45" s="783"/>
    </row>
    <row r="46" spans="1:20" s="368" customFormat="1" ht="17.25" customHeight="1">
      <c r="A46" s="367" t="s">
        <v>718</v>
      </c>
      <c r="B46" s="781" t="s">
        <v>166</v>
      </c>
      <c r="C46" s="781"/>
      <c r="D46" s="781"/>
      <c r="E46" s="367">
        <v>3.21</v>
      </c>
      <c r="F46" s="367">
        <v>2.14</v>
      </c>
      <c r="G46" s="367">
        <f>E46+F46</f>
        <v>5.35</v>
      </c>
      <c r="H46" s="367">
        <v>4.51</v>
      </c>
      <c r="I46" s="367">
        <v>3.2</v>
      </c>
      <c r="J46" s="367">
        <f>H46+I46</f>
        <v>7.71</v>
      </c>
      <c r="K46" s="782"/>
      <c r="L46" s="783"/>
    </row>
    <row r="47" spans="1:20" s="280" customFormat="1" ht="18">
      <c r="A47" s="369"/>
      <c r="B47" s="356"/>
      <c r="C47" s="356"/>
      <c r="D47" s="370"/>
      <c r="E47" s="370"/>
      <c r="F47" s="371"/>
      <c r="G47" s="371"/>
      <c r="H47" s="371"/>
      <c r="I47" s="372"/>
    </row>
    <row r="48" spans="1:20">
      <c r="A48" s="12"/>
    </row>
    <row r="49" spans="1:19" s="372" customFormat="1" ht="18.75" customHeight="1">
      <c r="A49" s="280" t="s">
        <v>1021</v>
      </c>
      <c r="B49" s="280"/>
      <c r="C49" s="280"/>
      <c r="D49" s="280"/>
      <c r="E49" s="280"/>
      <c r="F49" s="280"/>
      <c r="G49" s="280"/>
      <c r="I49" s="280"/>
      <c r="N49" s="787" t="s">
        <v>848</v>
      </c>
      <c r="O49" s="787"/>
      <c r="P49" s="787"/>
      <c r="Q49" s="787"/>
      <c r="R49" s="787"/>
    </row>
    <row r="50" spans="1:19" s="372" customFormat="1" ht="17.25" customHeight="1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787" t="s">
        <v>849</v>
      </c>
      <c r="O50" s="787"/>
      <c r="P50" s="787"/>
      <c r="Q50" s="787"/>
      <c r="R50" s="787"/>
    </row>
    <row r="51" spans="1:19" s="372" customFormat="1" ht="17.2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S51" s="373"/>
    </row>
  </sheetData>
  <mergeCells count="165">
    <mergeCell ref="B45:D45"/>
    <mergeCell ref="K45:L45"/>
    <mergeCell ref="B46:D46"/>
    <mergeCell ref="K46:L46"/>
    <mergeCell ref="N50:R50"/>
    <mergeCell ref="E17:F17"/>
    <mergeCell ref="E18:F18"/>
    <mergeCell ref="N49:R49"/>
    <mergeCell ref="Q36:R36"/>
    <mergeCell ref="E29:F29"/>
    <mergeCell ref="I30:J30"/>
    <mergeCell ref="M29:N29"/>
    <mergeCell ref="Q29:R29"/>
    <mergeCell ref="Q27:R27"/>
    <mergeCell ref="I27:J27"/>
    <mergeCell ref="E25:F25"/>
    <mergeCell ref="G25:H25"/>
    <mergeCell ref="B25:D25"/>
    <mergeCell ref="E24:F24"/>
    <mergeCell ref="G24:H24"/>
    <mergeCell ref="B28:D28"/>
    <mergeCell ref="I26:J26"/>
    <mergeCell ref="B26:D26"/>
    <mergeCell ref="B29:D29"/>
    <mergeCell ref="S36:T36"/>
    <mergeCell ref="A41:I41"/>
    <mergeCell ref="A42:D43"/>
    <mergeCell ref="E42:G42"/>
    <mergeCell ref="H42:J42"/>
    <mergeCell ref="K42:L43"/>
    <mergeCell ref="B44:D44"/>
    <mergeCell ref="K44:L44"/>
    <mergeCell ref="Q31:R31"/>
    <mergeCell ref="S31:T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K37:L37"/>
    <mergeCell ref="B38:D38"/>
    <mergeCell ref="B31:D31"/>
    <mergeCell ref="M37:N37"/>
    <mergeCell ref="I37:J37"/>
    <mergeCell ref="B30:D30"/>
    <mergeCell ref="A7:B7"/>
    <mergeCell ref="A8:I8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D10:E10"/>
    <mergeCell ref="F10:G10"/>
    <mergeCell ref="H10:I10"/>
    <mergeCell ref="F12:G12"/>
    <mergeCell ref="B11:C11"/>
    <mergeCell ref="B12:C12"/>
    <mergeCell ref="I24:J24"/>
    <mergeCell ref="G27:H27"/>
    <mergeCell ref="B27:D27"/>
    <mergeCell ref="E27:F27"/>
    <mergeCell ref="E26:F26"/>
    <mergeCell ref="E31:F31"/>
    <mergeCell ref="G31:H31"/>
    <mergeCell ref="I31:J31"/>
    <mergeCell ref="K31:L31"/>
    <mergeCell ref="M31:N31"/>
    <mergeCell ref="O31:P31"/>
    <mergeCell ref="B34:H34"/>
    <mergeCell ref="B36:D37"/>
    <mergeCell ref="E36:J36"/>
    <mergeCell ref="K36:P36"/>
    <mergeCell ref="O37:P37"/>
    <mergeCell ref="G38:H38"/>
    <mergeCell ref="E38:F38"/>
    <mergeCell ref="M38:N38"/>
    <mergeCell ref="O38:P38"/>
    <mergeCell ref="K38:L38"/>
    <mergeCell ref="I38:J38"/>
    <mergeCell ref="E37:F37"/>
    <mergeCell ref="G37:H37"/>
    <mergeCell ref="S28:T28"/>
    <mergeCell ref="K30:L30"/>
    <mergeCell ref="E28:F28"/>
    <mergeCell ref="I29:J29"/>
    <mergeCell ref="G30:H30"/>
    <mergeCell ref="G29:H29"/>
    <mergeCell ref="G28:H28"/>
    <mergeCell ref="I28:J28"/>
    <mergeCell ref="M30:N30"/>
    <mergeCell ref="O30:P30"/>
    <mergeCell ref="Q30:R30"/>
    <mergeCell ref="E30:F30"/>
    <mergeCell ref="Q28:R28"/>
    <mergeCell ref="S29:T29"/>
    <mergeCell ref="O29:P29"/>
    <mergeCell ref="K29:L29"/>
    <mergeCell ref="S30:T30"/>
    <mergeCell ref="S27:T27"/>
    <mergeCell ref="M27:N27"/>
    <mergeCell ref="O27:P27"/>
    <mergeCell ref="S24:T24"/>
    <mergeCell ref="O26:P26"/>
    <mergeCell ref="K26:L26"/>
    <mergeCell ref="Q25:R25"/>
    <mergeCell ref="M25:N25"/>
    <mergeCell ref="O25:P25"/>
    <mergeCell ref="S25:T25"/>
    <mergeCell ref="K27:L27"/>
    <mergeCell ref="M24:N24"/>
    <mergeCell ref="S26:T26"/>
    <mergeCell ref="Q26:R26"/>
    <mergeCell ref="O28:P28"/>
    <mergeCell ref="M26:N26"/>
    <mergeCell ref="K28:L28"/>
    <mergeCell ref="D12:E12"/>
    <mergeCell ref="B24:D24"/>
    <mergeCell ref="S23:T23"/>
    <mergeCell ref="C17:D17"/>
    <mergeCell ref="B10:C10"/>
    <mergeCell ref="A16:G16"/>
    <mergeCell ref="A18:B18"/>
    <mergeCell ref="C18:D18"/>
    <mergeCell ref="A21:S21"/>
    <mergeCell ref="A22:A23"/>
    <mergeCell ref="B22:D23"/>
    <mergeCell ref="E22:L22"/>
    <mergeCell ref="M22:T22"/>
    <mergeCell ref="D11:E11"/>
    <mergeCell ref="F11:G11"/>
    <mergeCell ref="I23:J23"/>
    <mergeCell ref="G26:H26"/>
    <mergeCell ref="I25:J25"/>
    <mergeCell ref="K25:L25"/>
    <mergeCell ref="M28:N28"/>
    <mergeCell ref="H2:I2"/>
    <mergeCell ref="Q2:S2"/>
    <mergeCell ref="K23:L23"/>
    <mergeCell ref="Q23:R23"/>
    <mergeCell ref="Q24:R24"/>
    <mergeCell ref="O24:P24"/>
    <mergeCell ref="K24:L24"/>
    <mergeCell ref="M23:N23"/>
    <mergeCell ref="O23:P23"/>
    <mergeCell ref="J12:K12"/>
    <mergeCell ref="J10:K10"/>
    <mergeCell ref="H12:I12"/>
    <mergeCell ref="H11:I11"/>
    <mergeCell ref="J11:K11"/>
    <mergeCell ref="G23:H23"/>
    <mergeCell ref="A3:S3"/>
    <mergeCell ref="A4:S4"/>
    <mergeCell ref="A6:S6"/>
    <mergeCell ref="E23:F23"/>
    <mergeCell ref="A17:B17"/>
  </mergeCells>
  <phoneticPr fontId="0" type="noConversion"/>
  <printOptions horizontalCentered="1"/>
  <pageMargins left="0.23622047244094491" right="0.39370078740157483" top="0.35433070866141736" bottom="0" header="0.23622047244094491" footer="0.31496062992125984"/>
  <pageSetup paperSize="9" scale="5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9"/>
  <sheetViews>
    <sheetView view="pageBreakPreview" topLeftCell="A19" zoomScaleSheetLayoutView="100" workbookViewId="0">
      <selection activeCell="O27" sqref="O27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200" customWidth="1"/>
    <col min="5" max="8" width="18.42578125" style="200" customWidth="1"/>
  </cols>
  <sheetData>
    <row r="1" spans="1:15" ht="15">
      <c r="H1" s="284" t="s">
        <v>489</v>
      </c>
    </row>
    <row r="2" spans="1:15" ht="18">
      <c r="A2" s="849" t="s">
        <v>0</v>
      </c>
      <c r="B2" s="849"/>
      <c r="C2" s="849"/>
      <c r="D2" s="849"/>
      <c r="E2" s="849"/>
      <c r="F2" s="849"/>
      <c r="G2" s="849"/>
      <c r="H2" s="849"/>
      <c r="I2" s="161"/>
      <c r="J2" s="161"/>
      <c r="K2" s="161"/>
      <c r="L2" s="161"/>
      <c r="M2" s="161"/>
      <c r="N2" s="161"/>
      <c r="O2" s="161"/>
    </row>
    <row r="3" spans="1:15" ht="21">
      <c r="A3" s="850" t="s">
        <v>717</v>
      </c>
      <c r="B3" s="850"/>
      <c r="C3" s="850"/>
      <c r="D3" s="850"/>
      <c r="E3" s="850"/>
      <c r="F3" s="850"/>
      <c r="G3" s="850"/>
      <c r="H3" s="850"/>
      <c r="I3" s="162"/>
      <c r="J3" s="162"/>
      <c r="K3" s="162"/>
      <c r="L3" s="162"/>
      <c r="M3" s="162"/>
      <c r="N3" s="162"/>
      <c r="O3" s="162"/>
    </row>
    <row r="4" spans="1:15" ht="18">
      <c r="A4" s="849" t="s">
        <v>488</v>
      </c>
      <c r="B4" s="849"/>
      <c r="C4" s="849"/>
      <c r="D4" s="849"/>
      <c r="E4" s="849"/>
      <c r="F4" s="849"/>
      <c r="G4" s="849"/>
      <c r="H4" s="849"/>
      <c r="I4" s="161"/>
      <c r="J4" s="161"/>
      <c r="K4" s="161"/>
      <c r="L4" s="161"/>
      <c r="M4" s="161"/>
      <c r="N4" s="161"/>
      <c r="O4" s="161"/>
    </row>
    <row r="5" spans="1:15" ht="24" customHeight="1">
      <c r="A5" s="840" t="s">
        <v>850</v>
      </c>
      <c r="B5" s="840"/>
      <c r="C5" s="840"/>
      <c r="D5" s="197"/>
      <c r="E5" s="197"/>
      <c r="F5" s="996" t="s">
        <v>1015</v>
      </c>
      <c r="G5" s="996"/>
      <c r="H5" s="996"/>
      <c r="I5" s="143"/>
      <c r="J5" s="143"/>
      <c r="K5" s="143"/>
      <c r="L5" s="163"/>
      <c r="M5" s="163"/>
      <c r="N5" s="992"/>
      <c r="O5" s="992"/>
    </row>
    <row r="6" spans="1:15" ht="21" customHeight="1">
      <c r="A6" s="993" t="s">
        <v>2</v>
      </c>
      <c r="B6" s="994" t="s">
        <v>3</v>
      </c>
      <c r="C6" s="995" t="s">
        <v>365</v>
      </c>
      <c r="D6" s="997" t="s">
        <v>467</v>
      </c>
      <c r="E6" s="998"/>
      <c r="F6" s="998"/>
      <c r="G6" s="998"/>
      <c r="H6" s="999"/>
    </row>
    <row r="7" spans="1:15" ht="34.5" customHeight="1">
      <c r="A7" s="993"/>
      <c r="B7" s="994"/>
      <c r="C7" s="995"/>
      <c r="D7" s="198" t="s">
        <v>468</v>
      </c>
      <c r="E7" s="198" t="s">
        <v>469</v>
      </c>
      <c r="F7" s="198" t="s">
        <v>999</v>
      </c>
      <c r="G7" s="198" t="s">
        <v>624</v>
      </c>
      <c r="H7" s="198" t="s">
        <v>42</v>
      </c>
    </row>
    <row r="8" spans="1:15" ht="15">
      <c r="A8" s="157">
        <v>1</v>
      </c>
      <c r="B8" s="533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</row>
    <row r="9" spans="1:15" ht="16.5">
      <c r="A9" s="6">
        <v>1</v>
      </c>
      <c r="B9" s="532" t="s">
        <v>869</v>
      </c>
      <c r="C9" s="534">
        <v>1344</v>
      </c>
      <c r="D9" s="534">
        <v>1344</v>
      </c>
      <c r="E9" s="535">
        <v>0</v>
      </c>
      <c r="F9" s="534">
        <v>1344</v>
      </c>
      <c r="G9" s="534">
        <v>210</v>
      </c>
      <c r="H9" s="535">
        <v>0</v>
      </c>
    </row>
    <row r="10" spans="1:15" ht="16.5">
      <c r="A10" s="6">
        <v>2</v>
      </c>
      <c r="B10" s="532" t="s">
        <v>870</v>
      </c>
      <c r="C10" s="534">
        <v>302</v>
      </c>
      <c r="D10" s="534">
        <v>302</v>
      </c>
      <c r="E10" s="535">
        <v>0</v>
      </c>
      <c r="F10" s="534">
        <v>302</v>
      </c>
      <c r="G10" s="534">
        <v>0</v>
      </c>
      <c r="H10" s="535">
        <v>0</v>
      </c>
    </row>
    <row r="11" spans="1:15" ht="16.5">
      <c r="A11" s="6">
        <v>3</v>
      </c>
      <c r="B11" s="532" t="s">
        <v>871</v>
      </c>
      <c r="C11" s="534">
        <v>688</v>
      </c>
      <c r="D11" s="534">
        <v>688</v>
      </c>
      <c r="E11" s="535">
        <v>0</v>
      </c>
      <c r="F11" s="534">
        <v>688</v>
      </c>
      <c r="G11" s="534">
        <v>50</v>
      </c>
      <c r="H11" s="535">
        <v>0</v>
      </c>
    </row>
    <row r="12" spans="1:15" ht="16.5">
      <c r="A12" s="6">
        <v>4</v>
      </c>
      <c r="B12" s="532" t="s">
        <v>872</v>
      </c>
      <c r="C12" s="534">
        <v>413</v>
      </c>
      <c r="D12" s="534">
        <v>413</v>
      </c>
      <c r="E12" s="535">
        <v>0</v>
      </c>
      <c r="F12" s="534">
        <v>413</v>
      </c>
      <c r="G12" s="534">
        <v>0</v>
      </c>
      <c r="H12" s="535">
        <v>0</v>
      </c>
    </row>
    <row r="13" spans="1:15" ht="16.5">
      <c r="A13" s="6">
        <v>5</v>
      </c>
      <c r="B13" s="532" t="s">
        <v>873</v>
      </c>
      <c r="C13" s="534">
        <v>663</v>
      </c>
      <c r="D13" s="534">
        <v>663</v>
      </c>
      <c r="E13" s="535">
        <v>0</v>
      </c>
      <c r="F13" s="534">
        <v>663</v>
      </c>
      <c r="G13" s="534">
        <v>0</v>
      </c>
      <c r="H13" s="535">
        <v>0</v>
      </c>
    </row>
    <row r="14" spans="1:15" ht="16.5">
      <c r="A14" s="6">
        <v>6</v>
      </c>
      <c r="B14" s="532" t="s">
        <v>874</v>
      </c>
      <c r="C14" s="534">
        <v>711</v>
      </c>
      <c r="D14" s="534">
        <v>711</v>
      </c>
      <c r="E14" s="535">
        <v>0</v>
      </c>
      <c r="F14" s="534">
        <v>711</v>
      </c>
      <c r="G14" s="534">
        <v>0</v>
      </c>
      <c r="H14" s="535">
        <v>0</v>
      </c>
    </row>
    <row r="15" spans="1:15" ht="16.5">
      <c r="A15" s="6">
        <v>7</v>
      </c>
      <c r="B15" s="532" t="s">
        <v>875</v>
      </c>
      <c r="C15" s="534">
        <v>848</v>
      </c>
      <c r="D15" s="534">
        <v>848</v>
      </c>
      <c r="E15" s="535">
        <v>0</v>
      </c>
      <c r="F15" s="534">
        <v>848</v>
      </c>
      <c r="G15" s="534">
        <v>0</v>
      </c>
      <c r="H15" s="535">
        <v>0</v>
      </c>
    </row>
    <row r="16" spans="1:15" ht="16.5">
      <c r="A16" s="6">
        <v>8</v>
      </c>
      <c r="B16" s="532" t="s">
        <v>876</v>
      </c>
      <c r="C16" s="534">
        <v>1572</v>
      </c>
      <c r="D16" s="534">
        <v>1572</v>
      </c>
      <c r="E16" s="535"/>
      <c r="F16" s="534">
        <v>1572</v>
      </c>
      <c r="G16" s="534">
        <v>0</v>
      </c>
      <c r="H16" s="535">
        <v>0</v>
      </c>
    </row>
    <row r="17" spans="1:8" ht="16.5">
      <c r="A17" s="6">
        <v>9</v>
      </c>
      <c r="B17" s="532" t="s">
        <v>877</v>
      </c>
      <c r="C17" s="536">
        <v>544</v>
      </c>
      <c r="D17" s="536">
        <v>544</v>
      </c>
      <c r="E17" s="535">
        <v>0</v>
      </c>
      <c r="F17" s="536">
        <v>544</v>
      </c>
      <c r="G17" s="534">
        <v>0</v>
      </c>
      <c r="H17" s="535">
        <v>0</v>
      </c>
    </row>
    <row r="18" spans="1:8" ht="16.5">
      <c r="A18" s="6">
        <v>10</v>
      </c>
      <c r="B18" s="532" t="s">
        <v>878</v>
      </c>
      <c r="C18" s="536">
        <v>1759</v>
      </c>
      <c r="D18" s="536">
        <v>1759</v>
      </c>
      <c r="E18" s="535">
        <v>0</v>
      </c>
      <c r="F18" s="536">
        <v>1759</v>
      </c>
      <c r="G18" s="534">
        <v>0</v>
      </c>
      <c r="H18" s="535">
        <v>0</v>
      </c>
    </row>
    <row r="19" spans="1:8" ht="16.5">
      <c r="A19" s="6">
        <v>11</v>
      </c>
      <c r="B19" s="532" t="s">
        <v>879</v>
      </c>
      <c r="C19" s="536">
        <v>1464</v>
      </c>
      <c r="D19" s="536">
        <v>1464</v>
      </c>
      <c r="E19" s="535">
        <v>0</v>
      </c>
      <c r="F19" s="536">
        <v>1464</v>
      </c>
      <c r="G19" s="534">
        <v>0</v>
      </c>
      <c r="H19" s="535">
        <v>0</v>
      </c>
    </row>
    <row r="20" spans="1:8" ht="16.5">
      <c r="A20" s="6">
        <v>12</v>
      </c>
      <c r="B20" s="532" t="s">
        <v>880</v>
      </c>
      <c r="C20" s="536">
        <v>804</v>
      </c>
      <c r="D20" s="536">
        <v>804</v>
      </c>
      <c r="E20" s="535">
        <v>0</v>
      </c>
      <c r="F20" s="536">
        <v>804</v>
      </c>
      <c r="G20" s="534">
        <v>0</v>
      </c>
      <c r="H20" s="535">
        <v>0</v>
      </c>
    </row>
    <row r="21" spans="1:8" ht="16.5">
      <c r="A21" s="6">
        <v>13</v>
      </c>
      <c r="B21" s="532" t="s">
        <v>881</v>
      </c>
      <c r="C21" s="536">
        <v>1617</v>
      </c>
      <c r="D21" s="536">
        <v>1617</v>
      </c>
      <c r="E21" s="535">
        <v>0</v>
      </c>
      <c r="F21" s="536">
        <v>1617</v>
      </c>
      <c r="G21" s="534">
        <v>0</v>
      </c>
      <c r="H21" s="535">
        <v>0</v>
      </c>
    </row>
    <row r="22" spans="1:8" ht="16.5">
      <c r="A22" s="6">
        <v>14</v>
      </c>
      <c r="B22" s="532" t="s">
        <v>882</v>
      </c>
      <c r="C22" s="536">
        <v>496</v>
      </c>
      <c r="D22" s="536">
        <v>496</v>
      </c>
      <c r="E22" s="535">
        <v>0</v>
      </c>
      <c r="F22" s="536">
        <v>496</v>
      </c>
      <c r="G22" s="534">
        <v>0</v>
      </c>
      <c r="H22" s="535">
        <v>0</v>
      </c>
    </row>
    <row r="23" spans="1:8" ht="16.5">
      <c r="A23" s="6">
        <v>15</v>
      </c>
      <c r="B23" s="532" t="s">
        <v>883</v>
      </c>
      <c r="C23" s="536">
        <v>611</v>
      </c>
      <c r="D23" s="536">
        <v>611</v>
      </c>
      <c r="E23" s="535">
        <v>0</v>
      </c>
      <c r="F23" s="536">
        <v>611</v>
      </c>
      <c r="G23" s="534">
        <v>0</v>
      </c>
      <c r="H23" s="535">
        <v>0</v>
      </c>
    </row>
    <row r="24" spans="1:8" ht="16.5">
      <c r="A24" s="6">
        <v>16</v>
      </c>
      <c r="B24" s="532" t="s">
        <v>884</v>
      </c>
      <c r="C24" s="536">
        <v>556</v>
      </c>
      <c r="D24" s="536">
        <v>556</v>
      </c>
      <c r="E24" s="535">
        <v>0</v>
      </c>
      <c r="F24" s="536">
        <v>556</v>
      </c>
      <c r="G24" s="534">
        <v>0</v>
      </c>
      <c r="H24" s="535">
        <v>0</v>
      </c>
    </row>
    <row r="25" spans="1:8" ht="16.5">
      <c r="A25" s="6">
        <v>17</v>
      </c>
      <c r="B25" s="532" t="s">
        <v>885</v>
      </c>
      <c r="C25" s="536">
        <v>654</v>
      </c>
      <c r="D25" s="536">
        <v>654</v>
      </c>
      <c r="E25" s="535">
        <v>0</v>
      </c>
      <c r="F25" s="536">
        <v>654</v>
      </c>
      <c r="G25" s="534">
        <v>57</v>
      </c>
      <c r="H25" s="535">
        <v>0</v>
      </c>
    </row>
    <row r="26" spans="1:8" ht="16.5">
      <c r="A26" s="6">
        <v>18</v>
      </c>
      <c r="B26" s="532" t="s">
        <v>888</v>
      </c>
      <c r="C26" s="536">
        <v>1343</v>
      </c>
      <c r="D26" s="536">
        <v>1343</v>
      </c>
      <c r="E26" s="535">
        <v>0</v>
      </c>
      <c r="F26" s="536">
        <v>1343</v>
      </c>
      <c r="G26" s="534">
        <v>93</v>
      </c>
      <c r="H26" s="535">
        <v>0</v>
      </c>
    </row>
    <row r="27" spans="1:8" ht="16.5">
      <c r="A27" s="6">
        <v>19</v>
      </c>
      <c r="B27" s="532" t="s">
        <v>886</v>
      </c>
      <c r="C27" s="536">
        <v>841</v>
      </c>
      <c r="D27" s="536">
        <v>841</v>
      </c>
      <c r="E27" s="535">
        <v>0</v>
      </c>
      <c r="F27" s="536">
        <v>841</v>
      </c>
      <c r="G27" s="534">
        <v>0</v>
      </c>
      <c r="H27" s="535">
        <v>0</v>
      </c>
    </row>
    <row r="28" spans="1:8" ht="16.5">
      <c r="A28" s="6">
        <v>20</v>
      </c>
      <c r="B28" s="532" t="s">
        <v>887</v>
      </c>
      <c r="C28" s="536">
        <v>1052</v>
      </c>
      <c r="D28" s="536">
        <v>1052</v>
      </c>
      <c r="E28" s="333">
        <v>0</v>
      </c>
      <c r="F28" s="536">
        <v>1052</v>
      </c>
      <c r="G28" s="534">
        <v>0</v>
      </c>
      <c r="H28" s="535">
        <v>0</v>
      </c>
    </row>
    <row r="29" spans="1:8" ht="15" customHeight="1">
      <c r="A29" s="6">
        <v>21</v>
      </c>
      <c r="B29" s="532" t="s">
        <v>915</v>
      </c>
      <c r="C29" s="536">
        <v>665</v>
      </c>
      <c r="D29" s="536">
        <v>665</v>
      </c>
      <c r="E29" s="333">
        <v>0</v>
      </c>
      <c r="F29" s="536">
        <v>665</v>
      </c>
      <c r="G29" s="534">
        <v>67</v>
      </c>
      <c r="H29" s="535">
        <v>0</v>
      </c>
    </row>
    <row r="30" spans="1:8" ht="15" customHeight="1">
      <c r="A30" s="6">
        <v>22</v>
      </c>
      <c r="B30" s="532" t="s">
        <v>890</v>
      </c>
      <c r="C30" s="536">
        <v>788</v>
      </c>
      <c r="D30" s="536">
        <v>788</v>
      </c>
      <c r="E30" s="333">
        <v>0</v>
      </c>
      <c r="F30" s="536">
        <v>788</v>
      </c>
      <c r="G30" s="534">
        <v>0</v>
      </c>
      <c r="H30" s="535">
        <v>0</v>
      </c>
    </row>
    <row r="31" spans="1:8" ht="15" customHeight="1">
      <c r="A31" s="120" t="s">
        <v>15</v>
      </c>
      <c r="B31" s="342"/>
      <c r="C31" s="138">
        <f t="shared" ref="C31:H31" si="0">SUM(C9:C30)</f>
        <v>19735</v>
      </c>
      <c r="D31" s="333">
        <f t="shared" si="0"/>
        <v>19735</v>
      </c>
      <c r="E31" s="333">
        <f t="shared" si="0"/>
        <v>0</v>
      </c>
      <c r="F31" s="333">
        <f t="shared" si="0"/>
        <v>19735</v>
      </c>
      <c r="G31" s="333">
        <f t="shared" si="0"/>
        <v>477</v>
      </c>
      <c r="H31" s="333">
        <f t="shared" si="0"/>
        <v>0</v>
      </c>
    </row>
    <row r="32" spans="1:8">
      <c r="B32" s="678" t="s">
        <v>998</v>
      </c>
    </row>
    <row r="33" spans="1:9">
      <c r="B33" s="460" t="s">
        <v>1014</v>
      </c>
    </row>
    <row r="35" spans="1:9" ht="15" customHeight="1">
      <c r="A35" s="11" t="s">
        <v>1022</v>
      </c>
      <c r="B35" s="537"/>
      <c r="C35" s="148"/>
      <c r="D35" s="328"/>
      <c r="E35" s="328"/>
      <c r="F35" s="328"/>
      <c r="G35" s="328"/>
      <c r="H35" s="328"/>
    </row>
    <row r="36" spans="1:9" ht="15" customHeight="1">
      <c r="A36" s="148"/>
      <c r="B36" s="537"/>
      <c r="C36" s="148"/>
      <c r="D36" s="328"/>
      <c r="E36" s="328"/>
      <c r="F36" s="328"/>
      <c r="G36" s="328"/>
      <c r="H36" s="328"/>
    </row>
    <row r="37" spans="1:9" ht="15" customHeight="1">
      <c r="A37" s="148"/>
      <c r="B37" s="537"/>
      <c r="C37" s="148"/>
      <c r="D37" s="158"/>
      <c r="E37" s="158"/>
      <c r="F37" s="158"/>
      <c r="G37" s="991" t="s">
        <v>897</v>
      </c>
      <c r="H37" s="991"/>
      <c r="I37" s="158"/>
    </row>
    <row r="38" spans="1:9" ht="15.75">
      <c r="A38" s="148"/>
      <c r="B38" s="336"/>
      <c r="C38" s="148"/>
      <c r="D38" s="158"/>
      <c r="E38" s="158"/>
      <c r="F38" s="158"/>
      <c r="G38" s="991" t="s">
        <v>849</v>
      </c>
      <c r="H38" s="991"/>
      <c r="I38" s="158"/>
    </row>
    <row r="39" spans="1:9">
      <c r="B39" s="336"/>
      <c r="D39" s="158"/>
      <c r="E39" s="158"/>
      <c r="F39" s="158"/>
      <c r="G39" s="158"/>
      <c r="H39" s="158"/>
      <c r="I39" s="158"/>
    </row>
  </sheetData>
  <mergeCells count="12">
    <mergeCell ref="A2:H2"/>
    <mergeCell ref="A3:H3"/>
    <mergeCell ref="A4:H4"/>
    <mergeCell ref="D6:H6"/>
    <mergeCell ref="A5:C5"/>
    <mergeCell ref="G37:H37"/>
    <mergeCell ref="G38:H38"/>
    <mergeCell ref="N5:O5"/>
    <mergeCell ref="A6:A7"/>
    <mergeCell ref="B6:B7"/>
    <mergeCell ref="C6:C7"/>
    <mergeCell ref="F5:H5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7"/>
  <sheetViews>
    <sheetView view="pageBreakPreview" topLeftCell="A7" zoomScale="90" zoomScaleSheetLayoutView="90" workbookViewId="0">
      <selection activeCell="O27" sqref="O27"/>
    </sheetView>
  </sheetViews>
  <sheetFormatPr defaultRowHeight="12.75"/>
  <cols>
    <col min="2" max="2" width="20.140625" bestFit="1" customWidth="1"/>
    <col min="3" max="3" width="16.7109375" customWidth="1"/>
    <col min="4" max="4" width="9.42578125" customWidth="1"/>
    <col min="5" max="5" width="9" customWidth="1"/>
    <col min="6" max="6" width="13" customWidth="1"/>
    <col min="7" max="8" width="10.42578125" customWidth="1"/>
    <col min="9" max="10" width="10.42578125" style="200" customWidth="1"/>
    <col min="11" max="11" width="10.5703125" customWidth="1"/>
    <col min="12" max="12" width="10.42578125" customWidth="1"/>
    <col min="13" max="13" width="13.5703125" customWidth="1"/>
    <col min="14" max="14" width="13" customWidth="1"/>
  </cols>
  <sheetData>
    <row r="1" spans="1:14" ht="18">
      <c r="A1" s="849" t="s">
        <v>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N1" s="269" t="s">
        <v>491</v>
      </c>
    </row>
    <row r="2" spans="1:14" ht="21">
      <c r="A2" s="850" t="s">
        <v>717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</row>
    <row r="3" spans="1:14" ht="15">
      <c r="A3" s="143"/>
      <c r="B3" s="143"/>
      <c r="C3" s="143"/>
      <c r="D3" s="143"/>
      <c r="E3" s="143"/>
      <c r="F3" s="143"/>
      <c r="G3" s="143"/>
      <c r="H3" s="143"/>
      <c r="I3" s="197"/>
      <c r="J3" s="197"/>
    </row>
    <row r="4" spans="1:14" ht="18">
      <c r="A4" s="849" t="s">
        <v>490</v>
      </c>
      <c r="B4" s="849"/>
      <c r="C4" s="849"/>
      <c r="D4" s="849"/>
      <c r="E4" s="849"/>
      <c r="F4" s="849"/>
      <c r="G4" s="849"/>
      <c r="H4" s="849"/>
      <c r="I4" s="211"/>
      <c r="J4" s="211"/>
    </row>
    <row r="5" spans="1:14" ht="16.5">
      <c r="A5" s="840" t="s">
        <v>850</v>
      </c>
      <c r="B5" s="840"/>
      <c r="C5" s="840"/>
      <c r="D5" s="144"/>
      <c r="E5" s="144"/>
      <c r="F5" s="144"/>
      <c r="G5" s="144"/>
      <c r="H5" s="143"/>
      <c r="I5" s="197"/>
      <c r="J5" s="197"/>
      <c r="L5" s="1009" t="s">
        <v>1015</v>
      </c>
      <c r="M5" s="1009"/>
      <c r="N5" s="1009"/>
    </row>
    <row r="6" spans="1:14" s="538" customFormat="1" ht="35.25" customHeight="1">
      <c r="A6" s="1004" t="s">
        <v>2</v>
      </c>
      <c r="B6" s="1004" t="s">
        <v>32</v>
      </c>
      <c r="C6" s="1003" t="s">
        <v>378</v>
      </c>
      <c r="D6" s="1001" t="s">
        <v>1001</v>
      </c>
      <c r="E6" s="1001"/>
      <c r="F6" s="1001"/>
      <c r="G6" s="1001"/>
      <c r="H6" s="1002"/>
      <c r="I6" s="1010" t="s">
        <v>516</v>
      </c>
      <c r="J6" s="1010" t="s">
        <v>517</v>
      </c>
      <c r="K6" s="1006" t="s">
        <v>470</v>
      </c>
      <c r="L6" s="1007"/>
      <c r="M6" s="1007"/>
      <c r="N6" s="1008"/>
    </row>
    <row r="7" spans="1:14" s="538" customFormat="1" ht="62.25" customHeight="1">
      <c r="A7" s="1005"/>
      <c r="B7" s="1005"/>
      <c r="C7" s="1003"/>
      <c r="D7" s="543" t="s">
        <v>426</v>
      </c>
      <c r="E7" s="543" t="s">
        <v>379</v>
      </c>
      <c r="F7" s="544" t="s">
        <v>380</v>
      </c>
      <c r="G7" s="543" t="s">
        <v>381</v>
      </c>
      <c r="H7" s="543" t="s">
        <v>42</v>
      </c>
      <c r="I7" s="1010"/>
      <c r="J7" s="1010"/>
      <c r="K7" s="549" t="s">
        <v>382</v>
      </c>
      <c r="L7" s="545" t="s">
        <v>471</v>
      </c>
      <c r="M7" s="543" t="s">
        <v>383</v>
      </c>
      <c r="N7" s="545" t="s">
        <v>384</v>
      </c>
    </row>
    <row r="8" spans="1:14" s="538" customFormat="1" ht="18">
      <c r="A8" s="546" t="s">
        <v>246</v>
      </c>
      <c r="B8" s="546" t="s">
        <v>247</v>
      </c>
      <c r="C8" s="546" t="s">
        <v>248</v>
      </c>
      <c r="D8" s="546" t="s">
        <v>249</v>
      </c>
      <c r="E8" s="546" t="s">
        <v>250</v>
      </c>
      <c r="F8" s="546" t="s">
        <v>251</v>
      </c>
      <c r="G8" s="546" t="s">
        <v>252</v>
      </c>
      <c r="H8" s="546" t="s">
        <v>253</v>
      </c>
      <c r="I8" s="547" t="s">
        <v>272</v>
      </c>
      <c r="J8" s="547" t="s">
        <v>273</v>
      </c>
      <c r="K8" s="549" t="s">
        <v>274</v>
      </c>
      <c r="L8" s="546" t="s">
        <v>302</v>
      </c>
      <c r="M8" s="546" t="s">
        <v>303</v>
      </c>
      <c r="N8" s="546" t="s">
        <v>304</v>
      </c>
    </row>
    <row r="9" spans="1:14" s="538" customFormat="1" ht="19.5" customHeight="1">
      <c r="A9" s="539">
        <v>1</v>
      </c>
      <c r="B9" s="458" t="s">
        <v>869</v>
      </c>
      <c r="C9" s="534">
        <v>1344</v>
      </c>
      <c r="D9" s="499">
        <v>1344</v>
      </c>
      <c r="E9" s="499">
        <v>0</v>
      </c>
      <c r="F9" s="499">
        <v>0</v>
      </c>
      <c r="G9" s="499">
        <v>0</v>
      </c>
      <c r="H9" s="499">
        <v>0</v>
      </c>
      <c r="I9" s="548">
        <f>C9</f>
        <v>1344</v>
      </c>
      <c r="J9" s="534">
        <v>1344</v>
      </c>
      <c r="K9" s="534">
        <v>1344</v>
      </c>
      <c r="L9" s="534">
        <v>1344</v>
      </c>
      <c r="M9" s="534">
        <v>1344</v>
      </c>
      <c r="N9" s="534">
        <v>1344</v>
      </c>
    </row>
    <row r="10" spans="1:14" s="538" customFormat="1" ht="19.5" customHeight="1">
      <c r="A10" s="539">
        <v>2</v>
      </c>
      <c r="B10" s="458" t="s">
        <v>870</v>
      </c>
      <c r="C10" s="534">
        <v>302</v>
      </c>
      <c r="D10" s="499">
        <v>270</v>
      </c>
      <c r="E10" s="499">
        <v>301</v>
      </c>
      <c r="F10" s="499">
        <v>0</v>
      </c>
      <c r="G10" s="499">
        <v>0</v>
      </c>
      <c r="H10" s="499">
        <v>0</v>
      </c>
      <c r="I10" s="548">
        <f t="shared" ref="I10:I30" si="0">C10</f>
        <v>302</v>
      </c>
      <c r="J10" s="534">
        <v>302</v>
      </c>
      <c r="K10" s="534">
        <v>302</v>
      </c>
      <c r="L10" s="534">
        <v>302</v>
      </c>
      <c r="M10" s="534">
        <v>302</v>
      </c>
      <c r="N10" s="534">
        <v>302</v>
      </c>
    </row>
    <row r="11" spans="1:14" s="538" customFormat="1" ht="19.5" customHeight="1">
      <c r="A11" s="539">
        <v>3</v>
      </c>
      <c r="B11" s="458" t="s">
        <v>871</v>
      </c>
      <c r="C11" s="534">
        <v>688</v>
      </c>
      <c r="D11" s="499">
        <v>70</v>
      </c>
      <c r="E11" s="499">
        <v>633</v>
      </c>
      <c r="F11" s="499">
        <v>0</v>
      </c>
      <c r="G11" s="499">
        <v>0</v>
      </c>
      <c r="H11" s="499">
        <v>0</v>
      </c>
      <c r="I11" s="548">
        <f t="shared" si="0"/>
        <v>688</v>
      </c>
      <c r="J11" s="534">
        <v>688</v>
      </c>
      <c r="K11" s="534">
        <v>688</v>
      </c>
      <c r="L11" s="534">
        <v>688</v>
      </c>
      <c r="M11" s="534">
        <v>688</v>
      </c>
      <c r="N11" s="534">
        <v>688</v>
      </c>
    </row>
    <row r="12" spans="1:14" s="538" customFormat="1" ht="19.5" customHeight="1">
      <c r="A12" s="539">
        <v>4</v>
      </c>
      <c r="B12" s="458" t="s">
        <v>872</v>
      </c>
      <c r="C12" s="534">
        <v>413</v>
      </c>
      <c r="D12" s="499">
        <v>328</v>
      </c>
      <c r="E12" s="499">
        <v>69</v>
      </c>
      <c r="F12" s="499">
        <v>46</v>
      </c>
      <c r="G12" s="499">
        <v>0</v>
      </c>
      <c r="H12" s="499">
        <v>0</v>
      </c>
      <c r="I12" s="548">
        <f t="shared" si="0"/>
        <v>413</v>
      </c>
      <c r="J12" s="534">
        <v>413</v>
      </c>
      <c r="K12" s="534">
        <v>413</v>
      </c>
      <c r="L12" s="534">
        <v>413</v>
      </c>
      <c r="M12" s="534">
        <v>413</v>
      </c>
      <c r="N12" s="534">
        <v>413</v>
      </c>
    </row>
    <row r="13" spans="1:14" s="538" customFormat="1" ht="19.5" customHeight="1">
      <c r="A13" s="539">
        <v>5</v>
      </c>
      <c r="B13" s="458" t="s">
        <v>873</v>
      </c>
      <c r="C13" s="534">
        <v>663</v>
      </c>
      <c r="D13" s="499">
        <v>0</v>
      </c>
      <c r="E13" s="499">
        <v>663</v>
      </c>
      <c r="F13" s="499">
        <v>0</v>
      </c>
      <c r="G13" s="499">
        <v>0</v>
      </c>
      <c r="H13" s="499">
        <v>0</v>
      </c>
      <c r="I13" s="548">
        <f t="shared" si="0"/>
        <v>663</v>
      </c>
      <c r="J13" s="534">
        <v>663</v>
      </c>
      <c r="K13" s="534">
        <v>663</v>
      </c>
      <c r="L13" s="534">
        <v>663</v>
      </c>
      <c r="M13" s="534">
        <v>663</v>
      </c>
      <c r="N13" s="534">
        <v>663</v>
      </c>
    </row>
    <row r="14" spans="1:14" s="538" customFormat="1" ht="19.5" customHeight="1">
      <c r="A14" s="539">
        <v>6</v>
      </c>
      <c r="B14" s="458" t="s">
        <v>874</v>
      </c>
      <c r="C14" s="534">
        <v>711</v>
      </c>
      <c r="D14" s="499">
        <v>140</v>
      </c>
      <c r="E14" s="499">
        <v>208</v>
      </c>
      <c r="F14" s="499">
        <v>291</v>
      </c>
      <c r="G14" s="499">
        <v>0</v>
      </c>
      <c r="H14" s="499">
        <v>0</v>
      </c>
      <c r="I14" s="548">
        <f t="shared" si="0"/>
        <v>711</v>
      </c>
      <c r="J14" s="534">
        <v>711</v>
      </c>
      <c r="K14" s="534">
        <v>711</v>
      </c>
      <c r="L14" s="534">
        <v>711</v>
      </c>
      <c r="M14" s="534">
        <v>711</v>
      </c>
      <c r="N14" s="534">
        <v>711</v>
      </c>
    </row>
    <row r="15" spans="1:14" s="538" customFormat="1" ht="19.5" customHeight="1">
      <c r="A15" s="539">
        <v>7</v>
      </c>
      <c r="B15" s="458" t="s">
        <v>875</v>
      </c>
      <c r="C15" s="534">
        <v>848</v>
      </c>
      <c r="D15" s="499">
        <v>700</v>
      </c>
      <c r="E15" s="499">
        <v>154</v>
      </c>
      <c r="F15" s="499">
        <v>0</v>
      </c>
      <c r="G15" s="499">
        <v>0</v>
      </c>
      <c r="H15" s="499">
        <v>0</v>
      </c>
      <c r="I15" s="548">
        <f t="shared" si="0"/>
        <v>848</v>
      </c>
      <c r="J15" s="534">
        <v>848</v>
      </c>
      <c r="K15" s="534">
        <v>848</v>
      </c>
      <c r="L15" s="534">
        <v>848</v>
      </c>
      <c r="M15" s="534">
        <v>848</v>
      </c>
      <c r="N15" s="534">
        <v>848</v>
      </c>
    </row>
    <row r="16" spans="1:14" s="538" customFormat="1" ht="19.5" customHeight="1">
      <c r="A16" s="539">
        <v>8</v>
      </c>
      <c r="B16" s="458" t="s">
        <v>876</v>
      </c>
      <c r="C16" s="534">
        <v>1572</v>
      </c>
      <c r="D16" s="499">
        <v>733</v>
      </c>
      <c r="E16" s="499">
        <v>629</v>
      </c>
      <c r="F16" s="499">
        <v>240</v>
      </c>
      <c r="G16" s="499">
        <v>0</v>
      </c>
      <c r="H16" s="499">
        <v>0</v>
      </c>
      <c r="I16" s="548">
        <f t="shared" si="0"/>
        <v>1572</v>
      </c>
      <c r="J16" s="534">
        <v>1572</v>
      </c>
      <c r="K16" s="534">
        <v>1572</v>
      </c>
      <c r="L16" s="534">
        <v>1572</v>
      </c>
      <c r="M16" s="534">
        <v>1572</v>
      </c>
      <c r="N16" s="534">
        <v>1572</v>
      </c>
    </row>
    <row r="17" spans="1:15" s="538" customFormat="1" ht="19.5" customHeight="1">
      <c r="A17" s="539">
        <v>9</v>
      </c>
      <c r="B17" s="458" t="s">
        <v>877</v>
      </c>
      <c r="C17" s="536">
        <v>544</v>
      </c>
      <c r="D17" s="499">
        <v>0</v>
      </c>
      <c r="E17" s="499">
        <v>543</v>
      </c>
      <c r="F17" s="499">
        <v>0</v>
      </c>
      <c r="G17" s="499">
        <v>0</v>
      </c>
      <c r="H17" s="499">
        <v>0</v>
      </c>
      <c r="I17" s="548">
        <f t="shared" si="0"/>
        <v>544</v>
      </c>
      <c r="J17" s="536">
        <v>544</v>
      </c>
      <c r="K17" s="536">
        <v>544</v>
      </c>
      <c r="L17" s="536">
        <v>544</v>
      </c>
      <c r="M17" s="536">
        <v>544</v>
      </c>
      <c r="N17" s="536">
        <v>544</v>
      </c>
    </row>
    <row r="18" spans="1:15" s="538" customFormat="1" ht="19.5" customHeight="1">
      <c r="A18" s="539">
        <v>10</v>
      </c>
      <c r="B18" s="458" t="s">
        <v>878</v>
      </c>
      <c r="C18" s="536">
        <v>1759</v>
      </c>
      <c r="D18" s="499">
        <v>1691</v>
      </c>
      <c r="E18" s="499">
        <v>71</v>
      </c>
      <c r="F18" s="499">
        <v>0</v>
      </c>
      <c r="G18" s="499">
        <v>0</v>
      </c>
      <c r="H18" s="499">
        <v>0</v>
      </c>
      <c r="I18" s="548">
        <f t="shared" si="0"/>
        <v>1759</v>
      </c>
      <c r="J18" s="536">
        <v>1759</v>
      </c>
      <c r="K18" s="536">
        <v>1759</v>
      </c>
      <c r="L18" s="536">
        <v>1759</v>
      </c>
      <c r="M18" s="536">
        <v>1759</v>
      </c>
      <c r="N18" s="536">
        <v>1759</v>
      </c>
    </row>
    <row r="19" spans="1:15" s="538" customFormat="1" ht="19.5" customHeight="1">
      <c r="A19" s="539">
        <v>11</v>
      </c>
      <c r="B19" s="458" t="s">
        <v>879</v>
      </c>
      <c r="C19" s="536">
        <v>1464</v>
      </c>
      <c r="D19" s="499">
        <v>1411</v>
      </c>
      <c r="E19" s="499">
        <v>35</v>
      </c>
      <c r="F19" s="499">
        <v>0</v>
      </c>
      <c r="G19" s="499">
        <v>0</v>
      </c>
      <c r="H19" s="499">
        <v>0</v>
      </c>
      <c r="I19" s="548">
        <f t="shared" si="0"/>
        <v>1464</v>
      </c>
      <c r="J19" s="536">
        <v>1464</v>
      </c>
      <c r="K19" s="536">
        <v>1464</v>
      </c>
      <c r="L19" s="536">
        <v>1464</v>
      </c>
      <c r="M19" s="536">
        <v>1464</v>
      </c>
      <c r="N19" s="536">
        <v>1464</v>
      </c>
    </row>
    <row r="20" spans="1:15" s="538" customFormat="1" ht="19.5" customHeight="1">
      <c r="A20" s="539">
        <v>12</v>
      </c>
      <c r="B20" s="458" t="s">
        <v>880</v>
      </c>
      <c r="C20" s="536">
        <v>804</v>
      </c>
      <c r="D20" s="499">
        <v>519</v>
      </c>
      <c r="E20" s="499">
        <v>271</v>
      </c>
      <c r="F20" s="499">
        <v>2</v>
      </c>
      <c r="G20" s="499">
        <v>0</v>
      </c>
      <c r="H20" s="499">
        <v>0</v>
      </c>
      <c r="I20" s="548">
        <f t="shared" si="0"/>
        <v>804</v>
      </c>
      <c r="J20" s="536">
        <v>804</v>
      </c>
      <c r="K20" s="536">
        <v>804</v>
      </c>
      <c r="L20" s="536">
        <v>804</v>
      </c>
      <c r="M20" s="536">
        <v>804</v>
      </c>
      <c r="N20" s="536">
        <v>804</v>
      </c>
    </row>
    <row r="21" spans="1:15" s="538" customFormat="1" ht="19.5" customHeight="1">
      <c r="A21" s="539">
        <v>13</v>
      </c>
      <c r="B21" s="458" t="s">
        <v>881</v>
      </c>
      <c r="C21" s="536">
        <v>1617</v>
      </c>
      <c r="D21" s="499">
        <v>0</v>
      </c>
      <c r="E21" s="499">
        <v>1617</v>
      </c>
      <c r="F21" s="499">
        <v>0</v>
      </c>
      <c r="G21" s="499">
        <v>0</v>
      </c>
      <c r="H21" s="499">
        <v>0</v>
      </c>
      <c r="I21" s="548">
        <f t="shared" si="0"/>
        <v>1617</v>
      </c>
      <c r="J21" s="536">
        <v>1617</v>
      </c>
      <c r="K21" s="536">
        <v>1617</v>
      </c>
      <c r="L21" s="536">
        <v>1617</v>
      </c>
      <c r="M21" s="536">
        <v>1617</v>
      </c>
      <c r="N21" s="536">
        <v>1617</v>
      </c>
    </row>
    <row r="22" spans="1:15" s="538" customFormat="1" ht="19.5" customHeight="1">
      <c r="A22" s="539">
        <v>14</v>
      </c>
      <c r="B22" s="458" t="s">
        <v>882</v>
      </c>
      <c r="C22" s="536">
        <v>496</v>
      </c>
      <c r="D22" s="499">
        <v>360</v>
      </c>
      <c r="E22" s="499">
        <v>139</v>
      </c>
      <c r="F22" s="499">
        <v>0</v>
      </c>
      <c r="G22" s="499">
        <v>0</v>
      </c>
      <c r="H22" s="499">
        <v>0</v>
      </c>
      <c r="I22" s="548">
        <f t="shared" si="0"/>
        <v>496</v>
      </c>
      <c r="J22" s="536">
        <v>496</v>
      </c>
      <c r="K22" s="536">
        <v>496</v>
      </c>
      <c r="L22" s="536">
        <v>496</v>
      </c>
      <c r="M22" s="536">
        <v>496</v>
      </c>
      <c r="N22" s="536">
        <v>496</v>
      </c>
    </row>
    <row r="23" spans="1:15" s="538" customFormat="1" ht="19.5" customHeight="1">
      <c r="A23" s="539">
        <v>15</v>
      </c>
      <c r="B23" s="458" t="s">
        <v>883</v>
      </c>
      <c r="C23" s="536">
        <v>611</v>
      </c>
      <c r="D23" s="499">
        <v>564</v>
      </c>
      <c r="E23" s="499">
        <v>66</v>
      </c>
      <c r="F23" s="499">
        <v>0</v>
      </c>
      <c r="G23" s="499">
        <v>0</v>
      </c>
      <c r="H23" s="499">
        <v>0</v>
      </c>
      <c r="I23" s="548">
        <f t="shared" si="0"/>
        <v>611</v>
      </c>
      <c r="J23" s="536">
        <v>611</v>
      </c>
      <c r="K23" s="536">
        <v>611</v>
      </c>
      <c r="L23" s="536">
        <v>611</v>
      </c>
      <c r="M23" s="536">
        <v>611</v>
      </c>
      <c r="N23" s="536">
        <v>611</v>
      </c>
    </row>
    <row r="24" spans="1:15" s="538" customFormat="1" ht="19.5" customHeight="1">
      <c r="A24" s="539">
        <v>16</v>
      </c>
      <c r="B24" s="458" t="s">
        <v>884</v>
      </c>
      <c r="C24" s="536">
        <v>556</v>
      </c>
      <c r="D24" s="499">
        <v>224</v>
      </c>
      <c r="E24" s="499">
        <v>151</v>
      </c>
      <c r="F24" s="499">
        <v>183</v>
      </c>
      <c r="G24" s="499">
        <v>0</v>
      </c>
      <c r="H24" s="499">
        <v>0</v>
      </c>
      <c r="I24" s="548">
        <f t="shared" si="0"/>
        <v>556</v>
      </c>
      <c r="J24" s="536">
        <v>556</v>
      </c>
      <c r="K24" s="536">
        <v>556</v>
      </c>
      <c r="L24" s="536">
        <v>556</v>
      </c>
      <c r="M24" s="536">
        <v>556</v>
      </c>
      <c r="N24" s="536">
        <v>556</v>
      </c>
    </row>
    <row r="25" spans="1:15" s="538" customFormat="1" ht="19.5" customHeight="1">
      <c r="A25" s="539">
        <v>17</v>
      </c>
      <c r="B25" s="458" t="s">
        <v>885</v>
      </c>
      <c r="C25" s="536">
        <v>654</v>
      </c>
      <c r="D25" s="499">
        <v>0</v>
      </c>
      <c r="E25" s="499">
        <v>650</v>
      </c>
      <c r="F25" s="499">
        <v>0</v>
      </c>
      <c r="G25" s="499">
        <v>0</v>
      </c>
      <c r="H25" s="499">
        <v>0</v>
      </c>
      <c r="I25" s="548">
        <f t="shared" si="0"/>
        <v>654</v>
      </c>
      <c r="J25" s="536">
        <v>654</v>
      </c>
      <c r="K25" s="536">
        <v>654</v>
      </c>
      <c r="L25" s="536">
        <v>654</v>
      </c>
      <c r="M25" s="536">
        <v>654</v>
      </c>
      <c r="N25" s="536">
        <v>654</v>
      </c>
    </row>
    <row r="26" spans="1:15" s="538" customFormat="1" ht="19.5" customHeight="1">
      <c r="A26" s="539">
        <v>18</v>
      </c>
      <c r="B26" s="458" t="s">
        <v>888</v>
      </c>
      <c r="C26" s="536">
        <v>1343</v>
      </c>
      <c r="D26" s="499">
        <v>1340</v>
      </c>
      <c r="E26" s="499">
        <v>1340</v>
      </c>
      <c r="F26" s="499">
        <v>0</v>
      </c>
      <c r="G26" s="499">
        <v>0</v>
      </c>
      <c r="H26" s="499">
        <v>0</v>
      </c>
      <c r="I26" s="548">
        <f t="shared" si="0"/>
        <v>1343</v>
      </c>
      <c r="J26" s="536">
        <v>1343</v>
      </c>
      <c r="K26" s="536">
        <v>1343</v>
      </c>
      <c r="L26" s="536">
        <v>1343</v>
      </c>
      <c r="M26" s="536">
        <v>1343</v>
      </c>
      <c r="N26" s="536">
        <v>1343</v>
      </c>
    </row>
    <row r="27" spans="1:15" s="538" customFormat="1" ht="19.5" customHeight="1">
      <c r="A27" s="539">
        <v>19</v>
      </c>
      <c r="B27" s="458" t="s">
        <v>886</v>
      </c>
      <c r="C27" s="536">
        <v>841</v>
      </c>
      <c r="D27" s="499">
        <v>135</v>
      </c>
      <c r="E27" s="499">
        <v>640</v>
      </c>
      <c r="F27" s="499">
        <v>86</v>
      </c>
      <c r="G27" s="499">
        <v>0</v>
      </c>
      <c r="H27" s="499">
        <v>0</v>
      </c>
      <c r="I27" s="548">
        <f t="shared" si="0"/>
        <v>841</v>
      </c>
      <c r="J27" s="536">
        <v>841</v>
      </c>
      <c r="K27" s="536">
        <v>841</v>
      </c>
      <c r="L27" s="536">
        <v>841</v>
      </c>
      <c r="M27" s="536">
        <v>841</v>
      </c>
      <c r="N27" s="536">
        <v>841</v>
      </c>
      <c r="O27" s="538" t="s">
        <v>377</v>
      </c>
    </row>
    <row r="28" spans="1:15" s="538" customFormat="1" ht="19.5" customHeight="1">
      <c r="A28" s="539">
        <v>20</v>
      </c>
      <c r="B28" s="458" t="s">
        <v>887</v>
      </c>
      <c r="C28" s="536">
        <v>1052</v>
      </c>
      <c r="D28" s="499">
        <v>394</v>
      </c>
      <c r="E28" s="499">
        <v>679</v>
      </c>
      <c r="F28" s="499">
        <v>0</v>
      </c>
      <c r="G28" s="499">
        <v>0</v>
      </c>
      <c r="H28" s="499">
        <v>0</v>
      </c>
      <c r="I28" s="548">
        <f t="shared" si="0"/>
        <v>1052</v>
      </c>
      <c r="J28" s="536">
        <v>1052</v>
      </c>
      <c r="K28" s="536">
        <v>1052</v>
      </c>
      <c r="L28" s="536">
        <v>1052</v>
      </c>
      <c r="M28" s="536">
        <v>1052</v>
      </c>
      <c r="N28" s="536">
        <v>1052</v>
      </c>
    </row>
    <row r="29" spans="1:15" s="538" customFormat="1" ht="19.5" customHeight="1">
      <c r="A29" s="539">
        <v>21</v>
      </c>
      <c r="B29" s="458" t="s">
        <v>915</v>
      </c>
      <c r="C29" s="536">
        <v>665</v>
      </c>
      <c r="D29" s="499">
        <v>592</v>
      </c>
      <c r="E29" s="499">
        <v>60</v>
      </c>
      <c r="F29" s="499">
        <v>0</v>
      </c>
      <c r="G29" s="499">
        <v>0</v>
      </c>
      <c r="H29" s="499">
        <v>0</v>
      </c>
      <c r="I29" s="548">
        <f t="shared" si="0"/>
        <v>665</v>
      </c>
      <c r="J29" s="536">
        <v>665</v>
      </c>
      <c r="K29" s="536">
        <v>665</v>
      </c>
      <c r="L29" s="536">
        <v>665</v>
      </c>
      <c r="M29" s="536">
        <v>665</v>
      </c>
      <c r="N29" s="536">
        <v>665</v>
      </c>
    </row>
    <row r="30" spans="1:15" s="538" customFormat="1" ht="19.5" customHeight="1">
      <c r="A30" s="539">
        <v>22</v>
      </c>
      <c r="B30" s="458" t="s">
        <v>890</v>
      </c>
      <c r="C30" s="536">
        <v>788</v>
      </c>
      <c r="D30" s="499">
        <v>428</v>
      </c>
      <c r="E30" s="499">
        <v>367</v>
      </c>
      <c r="F30" s="499">
        <v>16</v>
      </c>
      <c r="G30" s="499">
        <v>0</v>
      </c>
      <c r="H30" s="499">
        <v>0</v>
      </c>
      <c r="I30" s="548">
        <f t="shared" si="0"/>
        <v>788</v>
      </c>
      <c r="J30" s="536">
        <v>788</v>
      </c>
      <c r="K30" s="536">
        <v>788</v>
      </c>
      <c r="L30" s="536">
        <v>788</v>
      </c>
      <c r="M30" s="536">
        <v>788</v>
      </c>
      <c r="N30" s="536">
        <v>788</v>
      </c>
    </row>
    <row r="31" spans="1:15" s="542" customFormat="1" ht="20.25" customHeight="1">
      <c r="A31" s="540" t="s">
        <v>15</v>
      </c>
      <c r="B31" s="540"/>
      <c r="C31" s="540">
        <f t="shared" ref="C31:I31" si="1">SUM(C9:C30)</f>
        <v>19735</v>
      </c>
      <c r="D31" s="540">
        <f t="shared" si="1"/>
        <v>11243</v>
      </c>
      <c r="E31" s="540">
        <f t="shared" si="1"/>
        <v>9286</v>
      </c>
      <c r="F31" s="540">
        <f t="shared" si="1"/>
        <v>864</v>
      </c>
      <c r="G31" s="540">
        <f t="shared" si="1"/>
        <v>0</v>
      </c>
      <c r="H31" s="540">
        <f t="shared" si="1"/>
        <v>0</v>
      </c>
      <c r="I31" s="540">
        <f t="shared" si="1"/>
        <v>19735</v>
      </c>
      <c r="J31" s="541">
        <f>SUM(J9:J30)</f>
        <v>19735</v>
      </c>
      <c r="K31" s="541">
        <f>SUM(K9:K30)</f>
        <v>19735</v>
      </c>
      <c r="L31" s="541">
        <f>SUM(L9:L30)</f>
        <v>19735</v>
      </c>
      <c r="M31" s="541">
        <f>SUM(M9:M30)</f>
        <v>19735</v>
      </c>
      <c r="N31" s="541">
        <f>SUM(N9:N30)</f>
        <v>19735</v>
      </c>
    </row>
    <row r="34" spans="1:14">
      <c r="D34" s="329"/>
      <c r="E34" s="329"/>
      <c r="F34" s="329"/>
      <c r="G34" s="329"/>
      <c r="H34" s="329"/>
      <c r="I34" s="550"/>
      <c r="J34" s="550"/>
      <c r="K34" s="329"/>
      <c r="L34" s="329"/>
      <c r="M34" s="329"/>
      <c r="N34" s="329"/>
    </row>
    <row r="35" spans="1:14" s="372" customFormat="1" ht="18">
      <c r="A35" s="503" t="s">
        <v>1022</v>
      </c>
      <c r="D35" s="489"/>
      <c r="E35" s="489"/>
      <c r="F35" s="489"/>
      <c r="G35" s="489"/>
      <c r="H35" s="489"/>
      <c r="I35" s="551"/>
      <c r="J35" s="551"/>
      <c r="K35" s="489"/>
      <c r="L35" s="489"/>
      <c r="M35" s="489"/>
      <c r="N35" s="489"/>
    </row>
    <row r="36" spans="1:14" s="372" customFormat="1" ht="18.75" customHeight="1">
      <c r="A36" s="503"/>
      <c r="B36" s="503"/>
      <c r="C36" s="503"/>
      <c r="D36" s="552"/>
      <c r="E36" s="489"/>
      <c r="F36" s="489"/>
      <c r="G36" s="489"/>
      <c r="H36" s="553"/>
      <c r="I36" s="553"/>
      <c r="J36" s="553"/>
      <c r="K36" s="1000" t="s">
        <v>897</v>
      </c>
      <c r="L36" s="1000"/>
      <c r="M36" s="1000"/>
      <c r="N36" s="1000"/>
    </row>
    <row r="37" spans="1:14" s="372" customFormat="1" ht="20.25" customHeight="1">
      <c r="A37" s="503"/>
      <c r="B37" s="503"/>
      <c r="C37" s="503"/>
      <c r="D37" s="552"/>
      <c r="E37" s="489"/>
      <c r="F37" s="489"/>
      <c r="G37" s="489"/>
      <c r="H37" s="553"/>
      <c r="I37" s="553"/>
      <c r="J37" s="553"/>
      <c r="K37" s="1000" t="s">
        <v>849</v>
      </c>
      <c r="L37" s="1000"/>
      <c r="M37" s="1000"/>
      <c r="N37" s="1000"/>
    </row>
  </sheetData>
  <mergeCells count="14">
    <mergeCell ref="K36:N36"/>
    <mergeCell ref="K37:N37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A5:C5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7"/>
  <sheetViews>
    <sheetView view="pageBreakPreview" topLeftCell="A18" zoomScaleSheetLayoutView="100" workbookViewId="0">
      <selection activeCell="O27" sqref="O27"/>
    </sheetView>
  </sheetViews>
  <sheetFormatPr defaultRowHeight="12.75"/>
  <cols>
    <col min="1" max="1" width="8.28515625" customWidth="1"/>
    <col min="2" max="2" width="45.7109375" customWidth="1"/>
    <col min="3" max="3" width="20.5703125" style="336" customWidth="1"/>
    <col min="4" max="7" width="16.28515625" customWidth="1"/>
    <col min="8" max="8" width="15.5703125" customWidth="1"/>
  </cols>
  <sheetData>
    <row r="1" spans="1:8" ht="18">
      <c r="A1" s="849" t="s">
        <v>0</v>
      </c>
      <c r="B1" s="849"/>
      <c r="C1" s="849"/>
      <c r="D1" s="849"/>
      <c r="E1" s="849"/>
      <c r="F1" s="849"/>
      <c r="G1" s="849"/>
      <c r="H1" s="269" t="s">
        <v>493</v>
      </c>
    </row>
    <row r="2" spans="1:8" ht="21">
      <c r="A2" s="850" t="s">
        <v>717</v>
      </c>
      <c r="B2" s="850"/>
      <c r="C2" s="850"/>
      <c r="D2" s="850"/>
      <c r="E2" s="850"/>
      <c r="F2" s="850"/>
      <c r="G2" s="850"/>
    </row>
    <row r="3" spans="1:8" ht="15">
      <c r="A3" s="143"/>
      <c r="B3" s="143"/>
      <c r="C3" s="557"/>
      <c r="D3" s="143"/>
      <c r="E3" s="143"/>
      <c r="F3" s="143"/>
      <c r="G3" s="143"/>
    </row>
    <row r="4" spans="1:8" ht="18">
      <c r="A4" s="849" t="s">
        <v>492</v>
      </c>
      <c r="B4" s="849"/>
      <c r="C4" s="849"/>
      <c r="D4" s="849"/>
      <c r="E4" s="849"/>
      <c r="F4" s="849"/>
      <c r="G4" s="849"/>
    </row>
    <row r="5" spans="1:8" ht="16.5">
      <c r="A5" s="840" t="s">
        <v>850</v>
      </c>
      <c r="B5" s="840"/>
      <c r="C5" s="840"/>
      <c r="D5" s="144"/>
      <c r="E5" s="144"/>
      <c r="F5" s="144"/>
      <c r="G5" s="1013" t="s">
        <v>1015</v>
      </c>
      <c r="H5" s="1013"/>
    </row>
    <row r="6" spans="1:8" ht="21.75" customHeight="1">
      <c r="A6" s="1011" t="s">
        <v>2</v>
      </c>
      <c r="B6" s="1011" t="s">
        <v>472</v>
      </c>
      <c r="C6" s="946" t="s">
        <v>32</v>
      </c>
      <c r="D6" s="865" t="s">
        <v>477</v>
      </c>
      <c r="E6" s="865"/>
      <c r="F6" s="896" t="s">
        <v>478</v>
      </c>
      <c r="G6" s="896"/>
      <c r="H6" s="1011" t="s">
        <v>216</v>
      </c>
    </row>
    <row r="7" spans="1:8" ht="25.5" customHeight="1">
      <c r="A7" s="1012"/>
      <c r="B7" s="1012"/>
      <c r="C7" s="946"/>
      <c r="D7" s="4" t="s">
        <v>473</v>
      </c>
      <c r="E7" s="4" t="s">
        <v>474</v>
      </c>
      <c r="F7" s="56" t="s">
        <v>475</v>
      </c>
      <c r="G7" s="4" t="s">
        <v>476</v>
      </c>
      <c r="H7" s="1012"/>
    </row>
    <row r="8" spans="1:8" ht="15">
      <c r="A8" s="146" t="s">
        <v>246</v>
      </c>
      <c r="B8" s="146" t="s">
        <v>247</v>
      </c>
      <c r="C8" s="558" t="s">
        <v>248</v>
      </c>
      <c r="D8" s="146" t="s">
        <v>249</v>
      </c>
      <c r="E8" s="146" t="s">
        <v>250</v>
      </c>
      <c r="F8" s="146" t="s">
        <v>251</v>
      </c>
      <c r="G8" s="146" t="s">
        <v>252</v>
      </c>
      <c r="H8" s="146">
        <v>8</v>
      </c>
    </row>
    <row r="9" spans="1:8" ht="18">
      <c r="A9" s="554">
        <v>1</v>
      </c>
      <c r="B9" s="526" t="s">
        <v>921</v>
      </c>
      <c r="C9" s="556" t="s">
        <v>869</v>
      </c>
      <c r="D9" s="554">
        <v>1</v>
      </c>
      <c r="E9" s="554">
        <v>1</v>
      </c>
      <c r="F9" s="554">
        <v>1</v>
      </c>
      <c r="G9" s="554">
        <v>0</v>
      </c>
      <c r="H9" s="554">
        <v>0</v>
      </c>
    </row>
    <row r="10" spans="1:8" ht="18">
      <c r="A10" s="554">
        <v>2</v>
      </c>
      <c r="B10" s="554"/>
      <c r="C10" s="556" t="s">
        <v>870</v>
      </c>
      <c r="D10" s="554">
        <v>0</v>
      </c>
      <c r="E10" s="554">
        <v>0</v>
      </c>
      <c r="F10" s="554">
        <v>0</v>
      </c>
      <c r="G10" s="554">
        <v>0</v>
      </c>
      <c r="H10" s="554">
        <v>0</v>
      </c>
    </row>
    <row r="11" spans="1:8" ht="18">
      <c r="A11" s="554">
        <v>3</v>
      </c>
      <c r="B11" s="555"/>
      <c r="C11" s="556" t="s">
        <v>871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</row>
    <row r="12" spans="1:8" ht="18">
      <c r="A12" s="554">
        <v>4</v>
      </c>
      <c r="B12" s="554"/>
      <c r="C12" s="556" t="s">
        <v>872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</row>
    <row r="13" spans="1:8" ht="36">
      <c r="A13" s="554">
        <v>5</v>
      </c>
      <c r="B13" s="556" t="s">
        <v>920</v>
      </c>
      <c r="C13" s="556" t="s">
        <v>873</v>
      </c>
      <c r="D13" s="554">
        <v>2</v>
      </c>
      <c r="E13" s="554">
        <v>2</v>
      </c>
      <c r="F13" s="554">
        <v>2</v>
      </c>
      <c r="G13" s="554">
        <v>0</v>
      </c>
      <c r="H13" s="554">
        <v>0</v>
      </c>
    </row>
    <row r="14" spans="1:8" ht="18">
      <c r="A14" s="554">
        <v>6</v>
      </c>
      <c r="B14" s="554"/>
      <c r="C14" s="556" t="s">
        <v>874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</row>
    <row r="15" spans="1:8" ht="18">
      <c r="A15" s="554">
        <v>7</v>
      </c>
      <c r="B15" s="554"/>
      <c r="C15" s="556" t="s">
        <v>875</v>
      </c>
      <c r="D15" s="554">
        <v>0</v>
      </c>
      <c r="E15" s="554">
        <v>0</v>
      </c>
      <c r="F15" s="554">
        <v>0</v>
      </c>
      <c r="G15" s="554">
        <v>0</v>
      </c>
      <c r="H15" s="554">
        <v>0</v>
      </c>
    </row>
    <row r="16" spans="1:8" ht="18">
      <c r="A16" s="554">
        <v>8</v>
      </c>
      <c r="B16" s="554"/>
      <c r="C16" s="556" t="s">
        <v>876</v>
      </c>
      <c r="D16" s="554">
        <v>0</v>
      </c>
      <c r="E16" s="554">
        <v>0</v>
      </c>
      <c r="F16" s="554">
        <v>0</v>
      </c>
      <c r="G16" s="554">
        <v>0</v>
      </c>
      <c r="H16" s="554">
        <v>0</v>
      </c>
    </row>
    <row r="17" spans="1:9" ht="18">
      <c r="A17" s="554">
        <v>9</v>
      </c>
      <c r="B17" s="450"/>
      <c r="C17" s="556" t="s">
        <v>877</v>
      </c>
      <c r="D17" s="554">
        <v>0</v>
      </c>
      <c r="E17" s="554">
        <v>0</v>
      </c>
      <c r="F17" s="554">
        <v>0</v>
      </c>
      <c r="G17" s="554">
        <v>0</v>
      </c>
      <c r="H17" s="554">
        <v>0</v>
      </c>
    </row>
    <row r="18" spans="1:9" ht="18">
      <c r="A18" s="554">
        <v>10</v>
      </c>
      <c r="B18" s="450"/>
      <c r="C18" s="556" t="s">
        <v>878</v>
      </c>
      <c r="D18" s="554">
        <v>0</v>
      </c>
      <c r="E18" s="554">
        <v>0</v>
      </c>
      <c r="F18" s="554">
        <v>0</v>
      </c>
      <c r="G18" s="554">
        <v>0</v>
      </c>
      <c r="H18" s="554">
        <v>0</v>
      </c>
    </row>
    <row r="19" spans="1:9" ht="18">
      <c r="A19" s="554">
        <v>11</v>
      </c>
      <c r="B19" s="450"/>
      <c r="C19" s="556" t="s">
        <v>879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</row>
    <row r="20" spans="1:9" ht="18">
      <c r="A20" s="554">
        <v>12</v>
      </c>
      <c r="B20" s="450"/>
      <c r="C20" s="556" t="s">
        <v>880</v>
      </c>
      <c r="D20" s="554">
        <v>0</v>
      </c>
      <c r="E20" s="554">
        <v>0</v>
      </c>
      <c r="F20" s="554">
        <v>0</v>
      </c>
      <c r="G20" s="554">
        <v>0</v>
      </c>
      <c r="H20" s="554">
        <v>0</v>
      </c>
    </row>
    <row r="21" spans="1:9" ht="18">
      <c r="A21" s="554">
        <v>13</v>
      </c>
      <c r="B21" s="450"/>
      <c r="C21" s="556" t="s">
        <v>881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13" t="s">
        <v>377</v>
      </c>
    </row>
    <row r="22" spans="1:9" ht="18">
      <c r="A22" s="554">
        <v>14</v>
      </c>
      <c r="B22" s="450"/>
      <c r="C22" s="556" t="s">
        <v>882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</row>
    <row r="23" spans="1:9" ht="18">
      <c r="A23" s="554">
        <v>15</v>
      </c>
      <c r="B23" s="526" t="s">
        <v>921</v>
      </c>
      <c r="C23" s="556" t="s">
        <v>883</v>
      </c>
      <c r="D23" s="554">
        <v>3</v>
      </c>
      <c r="E23" s="554">
        <v>3</v>
      </c>
      <c r="F23" s="554">
        <v>3</v>
      </c>
      <c r="G23" s="554">
        <v>0</v>
      </c>
      <c r="H23" s="554">
        <v>0</v>
      </c>
    </row>
    <row r="24" spans="1:9" ht="18">
      <c r="A24" s="554">
        <v>16</v>
      </c>
      <c r="B24" s="458"/>
      <c r="C24" s="556" t="s">
        <v>884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</row>
    <row r="25" spans="1:9" ht="18">
      <c r="A25" s="554">
        <v>17</v>
      </c>
      <c r="B25" s="458"/>
      <c r="C25" s="556" t="s">
        <v>885</v>
      </c>
      <c r="D25" s="554">
        <v>0</v>
      </c>
      <c r="E25" s="554">
        <v>0</v>
      </c>
      <c r="F25" s="554">
        <v>0</v>
      </c>
      <c r="G25" s="554">
        <v>0</v>
      </c>
      <c r="H25" s="554">
        <v>0</v>
      </c>
    </row>
    <row r="26" spans="1:9" ht="18">
      <c r="A26" s="554">
        <v>18</v>
      </c>
      <c r="B26" s="458"/>
      <c r="C26" s="556" t="s">
        <v>888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</row>
    <row r="27" spans="1:9" ht="18">
      <c r="A27" s="554">
        <v>19</v>
      </c>
      <c r="B27" s="458"/>
      <c r="C27" s="556" t="s">
        <v>886</v>
      </c>
      <c r="D27" s="554">
        <v>0</v>
      </c>
      <c r="E27" s="554">
        <v>0</v>
      </c>
      <c r="F27" s="554">
        <v>0</v>
      </c>
      <c r="G27" s="554">
        <v>0</v>
      </c>
      <c r="H27" s="554">
        <v>0</v>
      </c>
    </row>
    <row r="28" spans="1:9" ht="18">
      <c r="A28" s="554">
        <v>20</v>
      </c>
      <c r="B28" s="458"/>
      <c r="C28" s="556" t="s">
        <v>887</v>
      </c>
      <c r="D28" s="554">
        <v>0</v>
      </c>
      <c r="E28" s="554">
        <v>0</v>
      </c>
      <c r="F28" s="554">
        <v>0</v>
      </c>
      <c r="G28" s="554">
        <v>0</v>
      </c>
      <c r="H28" s="554">
        <v>0</v>
      </c>
    </row>
    <row r="29" spans="1:9" ht="18">
      <c r="A29" s="554">
        <v>21</v>
      </c>
      <c r="B29" s="458"/>
      <c r="C29" s="556" t="s">
        <v>915</v>
      </c>
      <c r="D29" s="554">
        <v>0</v>
      </c>
      <c r="E29" s="554">
        <v>0</v>
      </c>
      <c r="F29" s="554">
        <v>0</v>
      </c>
      <c r="G29" s="554">
        <v>0</v>
      </c>
      <c r="H29" s="554">
        <v>0</v>
      </c>
    </row>
    <row r="30" spans="1:9" ht="18">
      <c r="A30" s="554">
        <v>22</v>
      </c>
      <c r="B30" s="458"/>
      <c r="C30" s="556" t="s">
        <v>890</v>
      </c>
      <c r="D30" s="554">
        <v>0</v>
      </c>
      <c r="E30" s="554">
        <v>0</v>
      </c>
      <c r="F30" s="554">
        <v>0</v>
      </c>
      <c r="G30" s="554">
        <v>0</v>
      </c>
      <c r="H30" s="554">
        <v>0</v>
      </c>
    </row>
    <row r="31" spans="1:9" ht="15">
      <c r="B31" s="21" t="s">
        <v>15</v>
      </c>
      <c r="C31" s="559"/>
      <c r="D31" s="450">
        <f>SUM(D9:D30)</f>
        <v>6</v>
      </c>
      <c r="E31" s="450">
        <f>SUM(E9:E30)</f>
        <v>6</v>
      </c>
      <c r="F31" s="450">
        <f>SUM(F9:F30)</f>
        <v>6</v>
      </c>
      <c r="G31" s="450">
        <f>SUM(G9:G30)</f>
        <v>0</v>
      </c>
      <c r="H31" s="450">
        <f>SUM(H9:H30)</f>
        <v>0</v>
      </c>
    </row>
    <row r="34" spans="1:9" ht="15" customHeight="1">
      <c r="A34" s="503" t="s">
        <v>1022</v>
      </c>
      <c r="B34" s="279"/>
      <c r="C34" s="537"/>
      <c r="D34" s="148"/>
      <c r="F34" s="853"/>
      <c r="G34" s="853"/>
      <c r="H34" s="853"/>
    </row>
    <row r="35" spans="1:9" ht="24" customHeight="1">
      <c r="A35" s="148"/>
      <c r="B35" s="148"/>
      <c r="C35" s="537"/>
      <c r="D35" s="148"/>
      <c r="E35" s="841" t="s">
        <v>848</v>
      </c>
      <c r="F35" s="841"/>
      <c r="G35" s="841"/>
      <c r="H35" s="841"/>
      <c r="I35" s="841"/>
    </row>
    <row r="36" spans="1:9" ht="12.75" customHeight="1">
      <c r="A36" s="148"/>
      <c r="B36" s="148"/>
      <c r="C36" s="537"/>
      <c r="D36" s="148"/>
      <c r="E36" s="841" t="s">
        <v>849</v>
      </c>
      <c r="F36" s="841"/>
      <c r="G36" s="841"/>
      <c r="H36" s="841"/>
      <c r="I36" s="841"/>
    </row>
    <row r="37" spans="1:9">
      <c r="C37" s="537"/>
      <c r="D37" s="148"/>
      <c r="G37" s="149"/>
    </row>
  </sheetData>
  <mergeCells count="14">
    <mergeCell ref="E35:I35"/>
    <mergeCell ref="E36:I36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34:H34"/>
    <mergeCell ref="A5:C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40"/>
  <sheetViews>
    <sheetView view="pageBreakPreview" topLeftCell="A16" zoomScale="70" zoomScaleNormal="70" zoomScaleSheetLayoutView="70" workbookViewId="0">
      <selection activeCell="O27" sqref="O27"/>
    </sheetView>
  </sheetViews>
  <sheetFormatPr defaultRowHeight="12.75"/>
  <cols>
    <col min="1" max="1" width="6.42578125" customWidth="1"/>
    <col min="2" max="2" width="22.7109375" style="486" customWidth="1"/>
    <col min="3" max="7" width="17.28515625" customWidth="1"/>
    <col min="8" max="8" width="43" customWidth="1"/>
    <col min="9" max="12" width="17.28515625" customWidth="1"/>
    <col min="257" max="257" width="6.42578125" customWidth="1"/>
    <col min="258" max="258" width="22.7109375" customWidth="1"/>
    <col min="259" max="263" width="17.28515625" customWidth="1"/>
    <col min="264" max="264" width="37.28515625" customWidth="1"/>
    <col min="265" max="268" width="17.28515625" customWidth="1"/>
    <col min="513" max="513" width="6.42578125" customWidth="1"/>
    <col min="514" max="514" width="22.7109375" customWidth="1"/>
    <col min="515" max="519" width="17.28515625" customWidth="1"/>
    <col min="520" max="520" width="37.28515625" customWidth="1"/>
    <col min="521" max="524" width="17.28515625" customWidth="1"/>
    <col min="769" max="769" width="6.42578125" customWidth="1"/>
    <col min="770" max="770" width="22.7109375" customWidth="1"/>
    <col min="771" max="775" width="17.28515625" customWidth="1"/>
    <col min="776" max="776" width="37.28515625" customWidth="1"/>
    <col min="777" max="780" width="17.28515625" customWidth="1"/>
    <col min="1025" max="1025" width="6.42578125" customWidth="1"/>
    <col min="1026" max="1026" width="22.7109375" customWidth="1"/>
    <col min="1027" max="1031" width="17.28515625" customWidth="1"/>
    <col min="1032" max="1032" width="37.28515625" customWidth="1"/>
    <col min="1033" max="1036" width="17.28515625" customWidth="1"/>
    <col min="1281" max="1281" width="6.42578125" customWidth="1"/>
    <col min="1282" max="1282" width="22.7109375" customWidth="1"/>
    <col min="1283" max="1287" width="17.28515625" customWidth="1"/>
    <col min="1288" max="1288" width="37.28515625" customWidth="1"/>
    <col min="1289" max="1292" width="17.28515625" customWidth="1"/>
    <col min="1537" max="1537" width="6.42578125" customWidth="1"/>
    <col min="1538" max="1538" width="22.7109375" customWidth="1"/>
    <col min="1539" max="1543" width="17.28515625" customWidth="1"/>
    <col min="1544" max="1544" width="37.28515625" customWidth="1"/>
    <col min="1545" max="1548" width="17.28515625" customWidth="1"/>
    <col min="1793" max="1793" width="6.42578125" customWidth="1"/>
    <col min="1794" max="1794" width="22.7109375" customWidth="1"/>
    <col min="1795" max="1799" width="17.28515625" customWidth="1"/>
    <col min="1800" max="1800" width="37.28515625" customWidth="1"/>
    <col min="1801" max="1804" width="17.28515625" customWidth="1"/>
    <col min="2049" max="2049" width="6.42578125" customWidth="1"/>
    <col min="2050" max="2050" width="22.7109375" customWidth="1"/>
    <col min="2051" max="2055" width="17.28515625" customWidth="1"/>
    <col min="2056" max="2056" width="37.28515625" customWidth="1"/>
    <col min="2057" max="2060" width="17.28515625" customWidth="1"/>
    <col min="2305" max="2305" width="6.42578125" customWidth="1"/>
    <col min="2306" max="2306" width="22.7109375" customWidth="1"/>
    <col min="2307" max="2311" width="17.28515625" customWidth="1"/>
    <col min="2312" max="2312" width="37.28515625" customWidth="1"/>
    <col min="2313" max="2316" width="17.28515625" customWidth="1"/>
    <col min="2561" max="2561" width="6.42578125" customWidth="1"/>
    <col min="2562" max="2562" width="22.7109375" customWidth="1"/>
    <col min="2563" max="2567" width="17.28515625" customWidth="1"/>
    <col min="2568" max="2568" width="37.28515625" customWidth="1"/>
    <col min="2569" max="2572" width="17.28515625" customWidth="1"/>
    <col min="2817" max="2817" width="6.42578125" customWidth="1"/>
    <col min="2818" max="2818" width="22.7109375" customWidth="1"/>
    <col min="2819" max="2823" width="17.28515625" customWidth="1"/>
    <col min="2824" max="2824" width="37.28515625" customWidth="1"/>
    <col min="2825" max="2828" width="17.28515625" customWidth="1"/>
    <col min="3073" max="3073" width="6.42578125" customWidth="1"/>
    <col min="3074" max="3074" width="22.7109375" customWidth="1"/>
    <col min="3075" max="3079" width="17.28515625" customWidth="1"/>
    <col min="3080" max="3080" width="37.28515625" customWidth="1"/>
    <col min="3081" max="3084" width="17.28515625" customWidth="1"/>
    <col min="3329" max="3329" width="6.42578125" customWidth="1"/>
    <col min="3330" max="3330" width="22.7109375" customWidth="1"/>
    <col min="3331" max="3335" width="17.28515625" customWidth="1"/>
    <col min="3336" max="3336" width="37.28515625" customWidth="1"/>
    <col min="3337" max="3340" width="17.28515625" customWidth="1"/>
    <col min="3585" max="3585" width="6.42578125" customWidth="1"/>
    <col min="3586" max="3586" width="22.7109375" customWidth="1"/>
    <col min="3587" max="3591" width="17.28515625" customWidth="1"/>
    <col min="3592" max="3592" width="37.28515625" customWidth="1"/>
    <col min="3593" max="3596" width="17.28515625" customWidth="1"/>
    <col min="3841" max="3841" width="6.42578125" customWidth="1"/>
    <col min="3842" max="3842" width="22.7109375" customWidth="1"/>
    <col min="3843" max="3847" width="17.28515625" customWidth="1"/>
    <col min="3848" max="3848" width="37.28515625" customWidth="1"/>
    <col min="3849" max="3852" width="17.28515625" customWidth="1"/>
    <col min="4097" max="4097" width="6.42578125" customWidth="1"/>
    <col min="4098" max="4098" width="22.7109375" customWidth="1"/>
    <col min="4099" max="4103" width="17.28515625" customWidth="1"/>
    <col min="4104" max="4104" width="37.28515625" customWidth="1"/>
    <col min="4105" max="4108" width="17.28515625" customWidth="1"/>
    <col min="4353" max="4353" width="6.42578125" customWidth="1"/>
    <col min="4354" max="4354" width="22.7109375" customWidth="1"/>
    <col min="4355" max="4359" width="17.28515625" customWidth="1"/>
    <col min="4360" max="4360" width="37.28515625" customWidth="1"/>
    <col min="4361" max="4364" width="17.28515625" customWidth="1"/>
    <col min="4609" max="4609" width="6.42578125" customWidth="1"/>
    <col min="4610" max="4610" width="22.7109375" customWidth="1"/>
    <col min="4611" max="4615" width="17.28515625" customWidth="1"/>
    <col min="4616" max="4616" width="37.28515625" customWidth="1"/>
    <col min="4617" max="4620" width="17.28515625" customWidth="1"/>
    <col min="4865" max="4865" width="6.42578125" customWidth="1"/>
    <col min="4866" max="4866" width="22.7109375" customWidth="1"/>
    <col min="4867" max="4871" width="17.28515625" customWidth="1"/>
    <col min="4872" max="4872" width="37.28515625" customWidth="1"/>
    <col min="4873" max="4876" width="17.28515625" customWidth="1"/>
    <col min="5121" max="5121" width="6.42578125" customWidth="1"/>
    <col min="5122" max="5122" width="22.7109375" customWidth="1"/>
    <col min="5123" max="5127" width="17.28515625" customWidth="1"/>
    <col min="5128" max="5128" width="37.28515625" customWidth="1"/>
    <col min="5129" max="5132" width="17.28515625" customWidth="1"/>
    <col min="5377" max="5377" width="6.42578125" customWidth="1"/>
    <col min="5378" max="5378" width="22.7109375" customWidth="1"/>
    <col min="5379" max="5383" width="17.28515625" customWidth="1"/>
    <col min="5384" max="5384" width="37.28515625" customWidth="1"/>
    <col min="5385" max="5388" width="17.28515625" customWidth="1"/>
    <col min="5633" max="5633" width="6.42578125" customWidth="1"/>
    <col min="5634" max="5634" width="22.7109375" customWidth="1"/>
    <col min="5635" max="5639" width="17.28515625" customWidth="1"/>
    <col min="5640" max="5640" width="37.28515625" customWidth="1"/>
    <col min="5641" max="5644" width="17.28515625" customWidth="1"/>
    <col min="5889" max="5889" width="6.42578125" customWidth="1"/>
    <col min="5890" max="5890" width="22.7109375" customWidth="1"/>
    <col min="5891" max="5895" width="17.28515625" customWidth="1"/>
    <col min="5896" max="5896" width="37.28515625" customWidth="1"/>
    <col min="5897" max="5900" width="17.28515625" customWidth="1"/>
    <col min="6145" max="6145" width="6.42578125" customWidth="1"/>
    <col min="6146" max="6146" width="22.7109375" customWidth="1"/>
    <col min="6147" max="6151" width="17.28515625" customWidth="1"/>
    <col min="6152" max="6152" width="37.28515625" customWidth="1"/>
    <col min="6153" max="6156" width="17.28515625" customWidth="1"/>
    <col min="6401" max="6401" width="6.42578125" customWidth="1"/>
    <col min="6402" max="6402" width="22.7109375" customWidth="1"/>
    <col min="6403" max="6407" width="17.28515625" customWidth="1"/>
    <col min="6408" max="6408" width="37.28515625" customWidth="1"/>
    <col min="6409" max="6412" width="17.28515625" customWidth="1"/>
    <col min="6657" max="6657" width="6.42578125" customWidth="1"/>
    <col min="6658" max="6658" width="22.7109375" customWidth="1"/>
    <col min="6659" max="6663" width="17.28515625" customWidth="1"/>
    <col min="6664" max="6664" width="37.28515625" customWidth="1"/>
    <col min="6665" max="6668" width="17.28515625" customWidth="1"/>
    <col min="6913" max="6913" width="6.42578125" customWidth="1"/>
    <col min="6914" max="6914" width="22.7109375" customWidth="1"/>
    <col min="6915" max="6919" width="17.28515625" customWidth="1"/>
    <col min="6920" max="6920" width="37.28515625" customWidth="1"/>
    <col min="6921" max="6924" width="17.28515625" customWidth="1"/>
    <col min="7169" max="7169" width="6.42578125" customWidth="1"/>
    <col min="7170" max="7170" width="22.7109375" customWidth="1"/>
    <col min="7171" max="7175" width="17.28515625" customWidth="1"/>
    <col min="7176" max="7176" width="37.28515625" customWidth="1"/>
    <col min="7177" max="7180" width="17.28515625" customWidth="1"/>
    <col min="7425" max="7425" width="6.42578125" customWidth="1"/>
    <col min="7426" max="7426" width="22.7109375" customWidth="1"/>
    <col min="7427" max="7431" width="17.28515625" customWidth="1"/>
    <col min="7432" max="7432" width="37.28515625" customWidth="1"/>
    <col min="7433" max="7436" width="17.28515625" customWidth="1"/>
    <col min="7681" max="7681" width="6.42578125" customWidth="1"/>
    <col min="7682" max="7682" width="22.7109375" customWidth="1"/>
    <col min="7683" max="7687" width="17.28515625" customWidth="1"/>
    <col min="7688" max="7688" width="37.28515625" customWidth="1"/>
    <col min="7689" max="7692" width="17.28515625" customWidth="1"/>
    <col min="7937" max="7937" width="6.42578125" customWidth="1"/>
    <col min="7938" max="7938" width="22.7109375" customWidth="1"/>
    <col min="7939" max="7943" width="17.28515625" customWidth="1"/>
    <col min="7944" max="7944" width="37.28515625" customWidth="1"/>
    <col min="7945" max="7948" width="17.28515625" customWidth="1"/>
    <col min="8193" max="8193" width="6.42578125" customWidth="1"/>
    <col min="8194" max="8194" width="22.7109375" customWidth="1"/>
    <col min="8195" max="8199" width="17.28515625" customWidth="1"/>
    <col min="8200" max="8200" width="37.28515625" customWidth="1"/>
    <col min="8201" max="8204" width="17.28515625" customWidth="1"/>
    <col min="8449" max="8449" width="6.42578125" customWidth="1"/>
    <col min="8450" max="8450" width="22.7109375" customWidth="1"/>
    <col min="8451" max="8455" width="17.28515625" customWidth="1"/>
    <col min="8456" max="8456" width="37.28515625" customWidth="1"/>
    <col min="8457" max="8460" width="17.28515625" customWidth="1"/>
    <col min="8705" max="8705" width="6.42578125" customWidth="1"/>
    <col min="8706" max="8706" width="22.7109375" customWidth="1"/>
    <col min="8707" max="8711" width="17.28515625" customWidth="1"/>
    <col min="8712" max="8712" width="37.28515625" customWidth="1"/>
    <col min="8713" max="8716" width="17.28515625" customWidth="1"/>
    <col min="8961" max="8961" width="6.42578125" customWidth="1"/>
    <col min="8962" max="8962" width="22.7109375" customWidth="1"/>
    <col min="8963" max="8967" width="17.28515625" customWidth="1"/>
    <col min="8968" max="8968" width="37.28515625" customWidth="1"/>
    <col min="8969" max="8972" width="17.28515625" customWidth="1"/>
    <col min="9217" max="9217" width="6.42578125" customWidth="1"/>
    <col min="9218" max="9218" width="22.7109375" customWidth="1"/>
    <col min="9219" max="9223" width="17.28515625" customWidth="1"/>
    <col min="9224" max="9224" width="37.28515625" customWidth="1"/>
    <col min="9225" max="9228" width="17.28515625" customWidth="1"/>
    <col min="9473" max="9473" width="6.42578125" customWidth="1"/>
    <col min="9474" max="9474" width="22.7109375" customWidth="1"/>
    <col min="9475" max="9479" width="17.28515625" customWidth="1"/>
    <col min="9480" max="9480" width="37.28515625" customWidth="1"/>
    <col min="9481" max="9484" width="17.28515625" customWidth="1"/>
    <col min="9729" max="9729" width="6.42578125" customWidth="1"/>
    <col min="9730" max="9730" width="22.7109375" customWidth="1"/>
    <col min="9731" max="9735" width="17.28515625" customWidth="1"/>
    <col min="9736" max="9736" width="37.28515625" customWidth="1"/>
    <col min="9737" max="9740" width="17.28515625" customWidth="1"/>
    <col min="9985" max="9985" width="6.42578125" customWidth="1"/>
    <col min="9986" max="9986" width="22.7109375" customWidth="1"/>
    <col min="9987" max="9991" width="17.28515625" customWidth="1"/>
    <col min="9992" max="9992" width="37.28515625" customWidth="1"/>
    <col min="9993" max="9996" width="17.28515625" customWidth="1"/>
    <col min="10241" max="10241" width="6.42578125" customWidth="1"/>
    <col min="10242" max="10242" width="22.7109375" customWidth="1"/>
    <col min="10243" max="10247" width="17.28515625" customWidth="1"/>
    <col min="10248" max="10248" width="37.28515625" customWidth="1"/>
    <col min="10249" max="10252" width="17.28515625" customWidth="1"/>
    <col min="10497" max="10497" width="6.42578125" customWidth="1"/>
    <col min="10498" max="10498" width="22.7109375" customWidth="1"/>
    <col min="10499" max="10503" width="17.28515625" customWidth="1"/>
    <col min="10504" max="10504" width="37.28515625" customWidth="1"/>
    <col min="10505" max="10508" width="17.28515625" customWidth="1"/>
    <col min="10753" max="10753" width="6.42578125" customWidth="1"/>
    <col min="10754" max="10754" width="22.7109375" customWidth="1"/>
    <col min="10755" max="10759" width="17.28515625" customWidth="1"/>
    <col min="10760" max="10760" width="37.28515625" customWidth="1"/>
    <col min="10761" max="10764" width="17.28515625" customWidth="1"/>
    <col min="11009" max="11009" width="6.42578125" customWidth="1"/>
    <col min="11010" max="11010" width="22.7109375" customWidth="1"/>
    <col min="11011" max="11015" width="17.28515625" customWidth="1"/>
    <col min="11016" max="11016" width="37.28515625" customWidth="1"/>
    <col min="11017" max="11020" width="17.28515625" customWidth="1"/>
    <col min="11265" max="11265" width="6.42578125" customWidth="1"/>
    <col min="11266" max="11266" width="22.7109375" customWidth="1"/>
    <col min="11267" max="11271" width="17.28515625" customWidth="1"/>
    <col min="11272" max="11272" width="37.28515625" customWidth="1"/>
    <col min="11273" max="11276" width="17.28515625" customWidth="1"/>
    <col min="11521" max="11521" width="6.42578125" customWidth="1"/>
    <col min="11522" max="11522" width="22.7109375" customWidth="1"/>
    <col min="11523" max="11527" width="17.28515625" customWidth="1"/>
    <col min="11528" max="11528" width="37.28515625" customWidth="1"/>
    <col min="11529" max="11532" width="17.28515625" customWidth="1"/>
    <col min="11777" max="11777" width="6.42578125" customWidth="1"/>
    <col min="11778" max="11778" width="22.7109375" customWidth="1"/>
    <col min="11779" max="11783" width="17.28515625" customWidth="1"/>
    <col min="11784" max="11784" width="37.28515625" customWidth="1"/>
    <col min="11785" max="11788" width="17.28515625" customWidth="1"/>
    <col min="12033" max="12033" width="6.42578125" customWidth="1"/>
    <col min="12034" max="12034" width="22.7109375" customWidth="1"/>
    <col min="12035" max="12039" width="17.28515625" customWidth="1"/>
    <col min="12040" max="12040" width="37.28515625" customWidth="1"/>
    <col min="12041" max="12044" width="17.28515625" customWidth="1"/>
    <col min="12289" max="12289" width="6.42578125" customWidth="1"/>
    <col min="12290" max="12290" width="22.7109375" customWidth="1"/>
    <col min="12291" max="12295" width="17.28515625" customWidth="1"/>
    <col min="12296" max="12296" width="37.28515625" customWidth="1"/>
    <col min="12297" max="12300" width="17.28515625" customWidth="1"/>
    <col min="12545" max="12545" width="6.42578125" customWidth="1"/>
    <col min="12546" max="12546" width="22.7109375" customWidth="1"/>
    <col min="12547" max="12551" width="17.28515625" customWidth="1"/>
    <col min="12552" max="12552" width="37.28515625" customWidth="1"/>
    <col min="12553" max="12556" width="17.28515625" customWidth="1"/>
    <col min="12801" max="12801" width="6.42578125" customWidth="1"/>
    <col min="12802" max="12802" width="22.7109375" customWidth="1"/>
    <col min="12803" max="12807" width="17.28515625" customWidth="1"/>
    <col min="12808" max="12808" width="37.28515625" customWidth="1"/>
    <col min="12809" max="12812" width="17.28515625" customWidth="1"/>
    <col min="13057" max="13057" width="6.42578125" customWidth="1"/>
    <col min="13058" max="13058" width="22.7109375" customWidth="1"/>
    <col min="13059" max="13063" width="17.28515625" customWidth="1"/>
    <col min="13064" max="13064" width="37.28515625" customWidth="1"/>
    <col min="13065" max="13068" width="17.28515625" customWidth="1"/>
    <col min="13313" max="13313" width="6.42578125" customWidth="1"/>
    <col min="13314" max="13314" width="22.7109375" customWidth="1"/>
    <col min="13315" max="13319" width="17.28515625" customWidth="1"/>
    <col min="13320" max="13320" width="37.28515625" customWidth="1"/>
    <col min="13321" max="13324" width="17.28515625" customWidth="1"/>
    <col min="13569" max="13569" width="6.42578125" customWidth="1"/>
    <col min="13570" max="13570" width="22.7109375" customWidth="1"/>
    <col min="13571" max="13575" width="17.28515625" customWidth="1"/>
    <col min="13576" max="13576" width="37.28515625" customWidth="1"/>
    <col min="13577" max="13580" width="17.28515625" customWidth="1"/>
    <col min="13825" max="13825" width="6.42578125" customWidth="1"/>
    <col min="13826" max="13826" width="22.7109375" customWidth="1"/>
    <col min="13827" max="13831" width="17.28515625" customWidth="1"/>
    <col min="13832" max="13832" width="37.28515625" customWidth="1"/>
    <col min="13833" max="13836" width="17.28515625" customWidth="1"/>
    <col min="14081" max="14081" width="6.42578125" customWidth="1"/>
    <col min="14082" max="14082" width="22.7109375" customWidth="1"/>
    <col min="14083" max="14087" width="17.28515625" customWidth="1"/>
    <col min="14088" max="14088" width="37.28515625" customWidth="1"/>
    <col min="14089" max="14092" width="17.28515625" customWidth="1"/>
    <col min="14337" max="14337" width="6.42578125" customWidth="1"/>
    <col min="14338" max="14338" width="22.7109375" customWidth="1"/>
    <col min="14339" max="14343" width="17.28515625" customWidth="1"/>
    <col min="14344" max="14344" width="37.28515625" customWidth="1"/>
    <col min="14345" max="14348" width="17.28515625" customWidth="1"/>
    <col min="14593" max="14593" width="6.42578125" customWidth="1"/>
    <col min="14594" max="14594" width="22.7109375" customWidth="1"/>
    <col min="14595" max="14599" width="17.28515625" customWidth="1"/>
    <col min="14600" max="14600" width="37.28515625" customWidth="1"/>
    <col min="14601" max="14604" width="17.28515625" customWidth="1"/>
    <col min="14849" max="14849" width="6.42578125" customWidth="1"/>
    <col min="14850" max="14850" width="22.7109375" customWidth="1"/>
    <col min="14851" max="14855" width="17.28515625" customWidth="1"/>
    <col min="14856" max="14856" width="37.28515625" customWidth="1"/>
    <col min="14857" max="14860" width="17.28515625" customWidth="1"/>
    <col min="15105" max="15105" width="6.42578125" customWidth="1"/>
    <col min="15106" max="15106" width="22.7109375" customWidth="1"/>
    <col min="15107" max="15111" width="17.28515625" customWidth="1"/>
    <col min="15112" max="15112" width="37.28515625" customWidth="1"/>
    <col min="15113" max="15116" width="17.28515625" customWidth="1"/>
    <col min="15361" max="15361" width="6.42578125" customWidth="1"/>
    <col min="15362" max="15362" width="22.7109375" customWidth="1"/>
    <col min="15363" max="15367" width="17.28515625" customWidth="1"/>
    <col min="15368" max="15368" width="37.28515625" customWidth="1"/>
    <col min="15369" max="15372" width="17.28515625" customWidth="1"/>
    <col min="15617" max="15617" width="6.42578125" customWidth="1"/>
    <col min="15618" max="15618" width="22.7109375" customWidth="1"/>
    <col min="15619" max="15623" width="17.28515625" customWidth="1"/>
    <col min="15624" max="15624" width="37.28515625" customWidth="1"/>
    <col min="15625" max="15628" width="17.28515625" customWidth="1"/>
    <col min="15873" max="15873" width="6.42578125" customWidth="1"/>
    <col min="15874" max="15874" width="22.7109375" customWidth="1"/>
    <col min="15875" max="15879" width="17.28515625" customWidth="1"/>
    <col min="15880" max="15880" width="37.28515625" customWidth="1"/>
    <col min="15881" max="15884" width="17.28515625" customWidth="1"/>
    <col min="16129" max="16129" width="6.42578125" customWidth="1"/>
    <col min="16130" max="16130" width="22.7109375" customWidth="1"/>
    <col min="16131" max="16135" width="17.28515625" customWidth="1"/>
    <col min="16136" max="16136" width="37.28515625" customWidth="1"/>
    <col min="16137" max="16140" width="17.28515625" customWidth="1"/>
  </cols>
  <sheetData>
    <row r="2" spans="1:12" ht="21">
      <c r="K2" s="1014" t="s">
        <v>495</v>
      </c>
      <c r="L2" s="1014"/>
    </row>
    <row r="3" spans="1:12" ht="18.75">
      <c r="A3" s="1015" t="s">
        <v>0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</row>
    <row r="4" spans="1:12" ht="23.25">
      <c r="A4" s="1017" t="s">
        <v>717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</row>
    <row r="5" spans="1:12" ht="15">
      <c r="A5" s="143"/>
      <c r="B5" s="557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8.75">
      <c r="A6" s="1015" t="s">
        <v>494</v>
      </c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</row>
    <row r="7" spans="1:12" ht="18">
      <c r="A7" s="570" t="s">
        <v>851</v>
      </c>
      <c r="B7" s="640"/>
      <c r="C7" s="144"/>
      <c r="D7" s="144"/>
      <c r="E7" s="144"/>
      <c r="F7" s="144"/>
      <c r="G7" s="144"/>
      <c r="H7" s="144"/>
      <c r="I7" s="144"/>
      <c r="J7" s="1018" t="s">
        <v>838</v>
      </c>
      <c r="K7" s="1018"/>
      <c r="L7" s="1018"/>
    </row>
    <row r="8" spans="1:12" s="538" customFormat="1" ht="30.75" customHeight="1">
      <c r="A8" s="1019" t="s">
        <v>2</v>
      </c>
      <c r="B8" s="1021" t="s">
        <v>32</v>
      </c>
      <c r="C8" s="1023" t="s">
        <v>439</v>
      </c>
      <c r="D8" s="1024"/>
      <c r="E8" s="1025"/>
      <c r="F8" s="1023" t="s">
        <v>445</v>
      </c>
      <c r="G8" s="1024"/>
      <c r="H8" s="1024"/>
      <c r="I8" s="1025"/>
      <c r="J8" s="1026" t="s">
        <v>447</v>
      </c>
      <c r="K8" s="1026"/>
      <c r="L8" s="1026"/>
    </row>
    <row r="9" spans="1:12" s="538" customFormat="1" ht="50.25" customHeight="1">
      <c r="A9" s="1020"/>
      <c r="B9" s="1022"/>
      <c r="C9" s="641" t="s">
        <v>206</v>
      </c>
      <c r="D9" s="641" t="s">
        <v>441</v>
      </c>
      <c r="E9" s="641" t="s">
        <v>446</v>
      </c>
      <c r="F9" s="641" t="s">
        <v>206</v>
      </c>
      <c r="G9" s="641" t="s">
        <v>440</v>
      </c>
      <c r="H9" s="641" t="s">
        <v>442</v>
      </c>
      <c r="I9" s="641" t="s">
        <v>446</v>
      </c>
      <c r="J9" s="642" t="s">
        <v>443</v>
      </c>
      <c r="K9" s="642" t="s">
        <v>444</v>
      </c>
      <c r="L9" s="641" t="s">
        <v>446</v>
      </c>
    </row>
    <row r="10" spans="1:12" s="538" customFormat="1" ht="18">
      <c r="A10" s="643" t="s">
        <v>246</v>
      </c>
      <c r="B10" s="644" t="s">
        <v>247</v>
      </c>
      <c r="C10" s="643" t="s">
        <v>248</v>
      </c>
      <c r="D10" s="643" t="s">
        <v>249</v>
      </c>
      <c r="E10" s="643" t="s">
        <v>250</v>
      </c>
      <c r="F10" s="643" t="s">
        <v>251</v>
      </c>
      <c r="G10" s="643" t="s">
        <v>252</v>
      </c>
      <c r="H10" s="643" t="s">
        <v>253</v>
      </c>
      <c r="I10" s="643" t="s">
        <v>272</v>
      </c>
      <c r="J10" s="643" t="s">
        <v>273</v>
      </c>
      <c r="K10" s="643" t="s">
        <v>274</v>
      </c>
      <c r="L10" s="643" t="s">
        <v>302</v>
      </c>
    </row>
    <row r="11" spans="1:12" s="648" customFormat="1" ht="18">
      <c r="A11" s="645">
        <v>1</v>
      </c>
      <c r="B11" s="646" t="s">
        <v>869</v>
      </c>
      <c r="C11" s="647">
        <v>0</v>
      </c>
      <c r="D11" s="647">
        <v>0</v>
      </c>
      <c r="E11" s="647">
        <v>0</v>
      </c>
      <c r="F11" s="647">
        <v>50</v>
      </c>
      <c r="G11" s="647">
        <v>5650</v>
      </c>
      <c r="H11" s="647" t="s">
        <v>966</v>
      </c>
      <c r="I11" s="647">
        <v>212000</v>
      </c>
      <c r="J11" s="647">
        <v>0</v>
      </c>
      <c r="K11" s="647">
        <v>0</v>
      </c>
      <c r="L11" s="647">
        <v>0</v>
      </c>
    </row>
    <row r="12" spans="1:12" s="648" customFormat="1" ht="18">
      <c r="A12" s="645">
        <v>2</v>
      </c>
      <c r="B12" s="646" t="s">
        <v>870</v>
      </c>
      <c r="C12" s="647">
        <v>0</v>
      </c>
      <c r="D12" s="647">
        <v>0</v>
      </c>
      <c r="E12" s="647">
        <v>0</v>
      </c>
      <c r="F12" s="647">
        <v>0</v>
      </c>
      <c r="G12" s="647">
        <v>0</v>
      </c>
      <c r="H12" s="647">
        <v>0</v>
      </c>
      <c r="I12" s="647">
        <v>0</v>
      </c>
      <c r="J12" s="647">
        <v>0</v>
      </c>
      <c r="K12" s="647">
        <v>0</v>
      </c>
      <c r="L12" s="647">
        <v>0</v>
      </c>
    </row>
    <row r="13" spans="1:12" s="648" customFormat="1" ht="18">
      <c r="A13" s="645">
        <v>3</v>
      </c>
      <c r="B13" s="646" t="s">
        <v>871</v>
      </c>
      <c r="C13" s="647">
        <v>0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7">
        <v>0</v>
      </c>
      <c r="J13" s="647">
        <v>0</v>
      </c>
      <c r="K13" s="647">
        <v>0</v>
      </c>
      <c r="L13" s="647">
        <v>0</v>
      </c>
    </row>
    <row r="14" spans="1:12" s="648" customFormat="1" ht="25.5" customHeight="1">
      <c r="A14" s="645">
        <v>4</v>
      </c>
      <c r="B14" s="646" t="s">
        <v>872</v>
      </c>
      <c r="C14" s="647"/>
      <c r="D14" s="647"/>
      <c r="E14" s="647"/>
      <c r="F14" s="647">
        <v>185</v>
      </c>
      <c r="G14" s="647">
        <v>13100</v>
      </c>
      <c r="H14" s="647" t="s">
        <v>963</v>
      </c>
      <c r="I14" s="647">
        <v>453000</v>
      </c>
      <c r="J14" s="647">
        <v>0</v>
      </c>
      <c r="K14" s="647">
        <v>0</v>
      </c>
      <c r="L14" s="647">
        <v>0</v>
      </c>
    </row>
    <row r="15" spans="1:12" s="648" customFormat="1" ht="18">
      <c r="A15" s="645">
        <v>5</v>
      </c>
      <c r="B15" s="646" t="s">
        <v>873</v>
      </c>
      <c r="C15" s="647">
        <v>0</v>
      </c>
      <c r="D15" s="647">
        <v>0</v>
      </c>
      <c r="E15" s="647">
        <v>0</v>
      </c>
      <c r="F15" s="647">
        <v>0</v>
      </c>
      <c r="G15" s="647">
        <v>0</v>
      </c>
      <c r="H15" s="647">
        <v>0</v>
      </c>
      <c r="I15" s="647">
        <v>0</v>
      </c>
      <c r="J15" s="647">
        <v>0</v>
      </c>
      <c r="K15" s="647">
        <v>0</v>
      </c>
      <c r="L15" s="647">
        <v>0</v>
      </c>
    </row>
    <row r="16" spans="1:12" s="648" customFormat="1" ht="18">
      <c r="A16" s="645">
        <v>6</v>
      </c>
      <c r="B16" s="646" t="s">
        <v>874</v>
      </c>
      <c r="C16" s="647">
        <v>0</v>
      </c>
      <c r="D16" s="647">
        <v>0</v>
      </c>
      <c r="E16" s="647">
        <v>0</v>
      </c>
      <c r="F16" s="647">
        <v>0</v>
      </c>
      <c r="G16" s="647">
        <v>0</v>
      </c>
      <c r="H16" s="647">
        <v>0</v>
      </c>
      <c r="I16" s="647">
        <v>0</v>
      </c>
      <c r="J16" s="647">
        <v>0</v>
      </c>
      <c r="K16" s="647">
        <v>0</v>
      </c>
      <c r="L16" s="647">
        <v>0</v>
      </c>
    </row>
    <row r="17" spans="1:14" s="648" customFormat="1" ht="18">
      <c r="A17" s="645">
        <v>7</v>
      </c>
      <c r="B17" s="646" t="s">
        <v>875</v>
      </c>
      <c r="C17" s="647">
        <v>0</v>
      </c>
      <c r="D17" s="647">
        <v>0</v>
      </c>
      <c r="E17" s="647">
        <v>0</v>
      </c>
      <c r="F17" s="647">
        <v>0</v>
      </c>
      <c r="G17" s="647">
        <v>0</v>
      </c>
      <c r="H17" s="647">
        <v>0</v>
      </c>
      <c r="I17" s="647">
        <v>0</v>
      </c>
      <c r="J17" s="647">
        <v>0</v>
      </c>
      <c r="K17" s="647">
        <v>0</v>
      </c>
      <c r="L17" s="647">
        <v>0</v>
      </c>
    </row>
    <row r="18" spans="1:14" s="648" customFormat="1" ht="18">
      <c r="A18" s="645">
        <v>8</v>
      </c>
      <c r="B18" s="646" t="s">
        <v>876</v>
      </c>
      <c r="C18" s="647">
        <v>0</v>
      </c>
      <c r="D18" s="647">
        <v>0</v>
      </c>
      <c r="E18" s="647">
        <v>0</v>
      </c>
      <c r="F18" s="647">
        <v>0</v>
      </c>
      <c r="G18" s="647">
        <v>0</v>
      </c>
      <c r="H18" s="647">
        <v>0</v>
      </c>
      <c r="I18" s="647">
        <v>0</v>
      </c>
      <c r="J18" s="647">
        <v>0</v>
      </c>
      <c r="K18" s="647">
        <v>0</v>
      </c>
      <c r="L18" s="647">
        <v>0</v>
      </c>
    </row>
    <row r="19" spans="1:14" s="648" customFormat="1" ht="18">
      <c r="A19" s="645">
        <v>9</v>
      </c>
      <c r="B19" s="646" t="s">
        <v>877</v>
      </c>
      <c r="C19" s="647">
        <v>0</v>
      </c>
      <c r="D19" s="647">
        <v>0</v>
      </c>
      <c r="E19" s="647">
        <v>0</v>
      </c>
      <c r="F19" s="647">
        <v>0</v>
      </c>
      <c r="G19" s="647">
        <v>0</v>
      </c>
      <c r="H19" s="647">
        <v>0</v>
      </c>
      <c r="I19" s="647">
        <v>0</v>
      </c>
      <c r="J19" s="647">
        <v>0</v>
      </c>
      <c r="K19" s="647">
        <v>0</v>
      </c>
      <c r="L19" s="647">
        <v>0</v>
      </c>
    </row>
    <row r="20" spans="1:14" s="648" customFormat="1" ht="18">
      <c r="A20" s="645">
        <v>10</v>
      </c>
      <c r="B20" s="646" t="s">
        <v>878</v>
      </c>
      <c r="C20" s="647">
        <v>0</v>
      </c>
      <c r="D20" s="647">
        <v>0</v>
      </c>
      <c r="E20" s="647">
        <v>0</v>
      </c>
      <c r="F20" s="647">
        <v>0</v>
      </c>
      <c r="G20" s="647">
        <v>0</v>
      </c>
      <c r="H20" s="647">
        <v>0</v>
      </c>
      <c r="I20" s="647">
        <v>0</v>
      </c>
      <c r="J20" s="647">
        <v>0</v>
      </c>
      <c r="K20" s="647">
        <v>0</v>
      </c>
      <c r="L20" s="647">
        <v>0</v>
      </c>
      <c r="N20" s="648" t="s">
        <v>11</v>
      </c>
    </row>
    <row r="21" spans="1:14" s="648" customFormat="1" ht="16.5">
      <c r="A21" s="645">
        <v>11</v>
      </c>
      <c r="B21" s="646" t="s">
        <v>879</v>
      </c>
      <c r="C21" s="645">
        <v>0</v>
      </c>
      <c r="D21" s="645">
        <v>0</v>
      </c>
      <c r="E21" s="645">
        <v>0</v>
      </c>
      <c r="F21" s="645">
        <v>83</v>
      </c>
      <c r="G21" s="645">
        <v>29514</v>
      </c>
      <c r="H21" s="645" t="s">
        <v>964</v>
      </c>
      <c r="I21" s="645">
        <v>387400</v>
      </c>
      <c r="J21" s="645">
        <v>1</v>
      </c>
      <c r="K21" s="645">
        <v>0</v>
      </c>
      <c r="L21" s="645">
        <v>6000</v>
      </c>
    </row>
    <row r="22" spans="1:14" s="648" customFormat="1" ht="18">
      <c r="A22" s="645">
        <v>12</v>
      </c>
      <c r="B22" s="646" t="s">
        <v>880</v>
      </c>
      <c r="C22" s="647">
        <v>0</v>
      </c>
      <c r="D22" s="647">
        <v>0</v>
      </c>
      <c r="E22" s="647">
        <v>0</v>
      </c>
      <c r="F22" s="647">
        <v>0</v>
      </c>
      <c r="G22" s="647">
        <v>0</v>
      </c>
      <c r="H22" s="647">
        <v>0</v>
      </c>
      <c r="I22" s="647">
        <v>0</v>
      </c>
      <c r="J22" s="647">
        <v>0</v>
      </c>
      <c r="K22" s="647">
        <v>0</v>
      </c>
      <c r="L22" s="647">
        <v>0</v>
      </c>
    </row>
    <row r="23" spans="1:14" s="648" customFormat="1" ht="18">
      <c r="A23" s="645">
        <v>13</v>
      </c>
      <c r="B23" s="646" t="s">
        <v>881</v>
      </c>
      <c r="C23" s="647">
        <v>0</v>
      </c>
      <c r="D23" s="647">
        <v>0</v>
      </c>
      <c r="E23" s="647">
        <v>0</v>
      </c>
      <c r="F23" s="647">
        <v>0</v>
      </c>
      <c r="G23" s="647">
        <v>0</v>
      </c>
      <c r="H23" s="647">
        <v>0</v>
      </c>
      <c r="I23" s="647">
        <v>0</v>
      </c>
      <c r="J23" s="647">
        <v>0</v>
      </c>
      <c r="K23" s="647">
        <v>0</v>
      </c>
      <c r="L23" s="647">
        <v>0</v>
      </c>
    </row>
    <row r="24" spans="1:14" s="648" customFormat="1" ht="16.5">
      <c r="A24" s="645">
        <v>14</v>
      </c>
      <c r="B24" s="646" t="s">
        <v>882</v>
      </c>
      <c r="C24" s="645">
        <v>0</v>
      </c>
      <c r="D24" s="645">
        <v>0</v>
      </c>
      <c r="E24" s="645">
        <v>0</v>
      </c>
      <c r="F24" s="645">
        <v>0</v>
      </c>
      <c r="G24" s="645">
        <v>0</v>
      </c>
      <c r="H24" s="645">
        <v>0</v>
      </c>
      <c r="I24" s="645">
        <v>0</v>
      </c>
      <c r="J24" s="645">
        <v>0</v>
      </c>
      <c r="K24" s="645">
        <v>0</v>
      </c>
      <c r="L24" s="645">
        <v>0</v>
      </c>
    </row>
    <row r="25" spans="1:14" s="648" customFormat="1" ht="16.5">
      <c r="A25" s="645">
        <v>15</v>
      </c>
      <c r="B25" s="646" t="s">
        <v>883</v>
      </c>
      <c r="C25" s="645">
        <v>0</v>
      </c>
      <c r="D25" s="645">
        <v>0</v>
      </c>
      <c r="E25" s="645">
        <v>0</v>
      </c>
      <c r="F25" s="645">
        <v>0</v>
      </c>
      <c r="G25" s="645">
        <v>0</v>
      </c>
      <c r="H25" s="645">
        <v>0</v>
      </c>
      <c r="I25" s="645">
        <v>0</v>
      </c>
      <c r="J25" s="645">
        <v>0</v>
      </c>
      <c r="K25" s="645">
        <v>0</v>
      </c>
      <c r="L25" s="645">
        <v>0</v>
      </c>
    </row>
    <row r="26" spans="1:14" s="648" customFormat="1" ht="16.5">
      <c r="A26" s="645">
        <v>16</v>
      </c>
      <c r="B26" s="646" t="s">
        <v>884</v>
      </c>
      <c r="C26" s="645">
        <v>0</v>
      </c>
      <c r="D26" s="645">
        <v>0</v>
      </c>
      <c r="E26" s="645">
        <v>0</v>
      </c>
      <c r="F26" s="645">
        <v>555</v>
      </c>
      <c r="G26" s="645">
        <v>50303</v>
      </c>
      <c r="H26" s="645" t="s">
        <v>965</v>
      </c>
      <c r="I26" s="645">
        <v>659100</v>
      </c>
      <c r="J26" s="645">
        <v>22</v>
      </c>
      <c r="K26" s="645"/>
      <c r="L26" s="645">
        <v>251700</v>
      </c>
    </row>
    <row r="27" spans="1:14" s="648" customFormat="1" ht="16.5">
      <c r="A27" s="645">
        <v>17</v>
      </c>
      <c r="B27" s="646" t="s">
        <v>885</v>
      </c>
      <c r="C27" s="645">
        <v>0</v>
      </c>
      <c r="D27" s="645">
        <v>0</v>
      </c>
      <c r="E27" s="645">
        <v>0</v>
      </c>
      <c r="F27" s="645">
        <v>0</v>
      </c>
      <c r="G27" s="645">
        <v>0</v>
      </c>
      <c r="H27" s="645">
        <v>0</v>
      </c>
      <c r="I27" s="645">
        <v>0</v>
      </c>
      <c r="J27" s="645">
        <v>0</v>
      </c>
      <c r="K27" s="645">
        <v>0</v>
      </c>
      <c r="L27" s="645">
        <v>0</v>
      </c>
    </row>
    <row r="28" spans="1:14" s="648" customFormat="1" ht="16.5">
      <c r="A28" s="645">
        <v>18</v>
      </c>
      <c r="B28" s="646" t="s">
        <v>888</v>
      </c>
      <c r="C28" s="645">
        <v>0</v>
      </c>
      <c r="D28" s="645">
        <v>0</v>
      </c>
      <c r="E28" s="645">
        <v>0</v>
      </c>
      <c r="F28" s="645">
        <v>0</v>
      </c>
      <c r="G28" s="645">
        <v>0</v>
      </c>
      <c r="H28" s="645">
        <v>0</v>
      </c>
      <c r="I28" s="645">
        <v>0</v>
      </c>
      <c r="J28" s="645">
        <v>0</v>
      </c>
      <c r="K28" s="645">
        <v>0</v>
      </c>
      <c r="L28" s="645">
        <v>0</v>
      </c>
    </row>
    <row r="29" spans="1:14" s="648" customFormat="1" ht="16.5">
      <c r="A29" s="645">
        <v>19</v>
      </c>
      <c r="B29" s="646" t="s">
        <v>886</v>
      </c>
      <c r="C29" s="645">
        <v>0</v>
      </c>
      <c r="D29" s="645">
        <v>0</v>
      </c>
      <c r="E29" s="645">
        <v>0</v>
      </c>
      <c r="F29" s="645">
        <v>0</v>
      </c>
      <c r="G29" s="645">
        <v>0</v>
      </c>
      <c r="H29" s="645">
        <v>0</v>
      </c>
      <c r="I29" s="645">
        <v>0</v>
      </c>
      <c r="J29" s="645">
        <v>0</v>
      </c>
      <c r="K29" s="645">
        <v>0</v>
      </c>
      <c r="L29" s="645">
        <v>0</v>
      </c>
    </row>
    <row r="30" spans="1:14" s="648" customFormat="1" ht="16.5">
      <c r="A30" s="645">
        <v>20</v>
      </c>
      <c r="B30" s="646" t="s">
        <v>887</v>
      </c>
      <c r="C30" s="645">
        <v>0</v>
      </c>
      <c r="D30" s="645">
        <v>0</v>
      </c>
      <c r="E30" s="645">
        <v>0</v>
      </c>
      <c r="F30" s="645">
        <v>0</v>
      </c>
      <c r="G30" s="645">
        <v>0</v>
      </c>
      <c r="H30" s="645">
        <v>0</v>
      </c>
      <c r="I30" s="645">
        <v>0</v>
      </c>
      <c r="J30" s="645">
        <v>0</v>
      </c>
      <c r="K30" s="645">
        <v>0</v>
      </c>
      <c r="L30" s="645">
        <v>0</v>
      </c>
    </row>
    <row r="31" spans="1:14" s="648" customFormat="1" ht="16.5">
      <c r="A31" s="645">
        <v>21</v>
      </c>
      <c r="B31" s="646" t="s">
        <v>915</v>
      </c>
      <c r="C31" s="645">
        <v>0</v>
      </c>
      <c r="D31" s="645">
        <v>0</v>
      </c>
      <c r="E31" s="645">
        <v>0</v>
      </c>
      <c r="F31" s="645">
        <v>0</v>
      </c>
      <c r="G31" s="645">
        <v>0</v>
      </c>
      <c r="H31" s="645">
        <v>0</v>
      </c>
      <c r="I31" s="645">
        <v>0</v>
      </c>
      <c r="J31" s="645">
        <v>0</v>
      </c>
      <c r="K31" s="645">
        <v>0</v>
      </c>
      <c r="L31" s="645">
        <v>0</v>
      </c>
    </row>
    <row r="32" spans="1:14" s="648" customFormat="1" ht="16.5">
      <c r="A32" s="645">
        <v>22</v>
      </c>
      <c r="B32" s="646" t="s">
        <v>890</v>
      </c>
      <c r="C32" s="645">
        <v>0</v>
      </c>
      <c r="D32" s="645">
        <v>0</v>
      </c>
      <c r="E32" s="645">
        <v>0</v>
      </c>
      <c r="F32" s="645">
        <v>0</v>
      </c>
      <c r="G32" s="645">
        <v>0</v>
      </c>
      <c r="H32" s="645">
        <v>0</v>
      </c>
      <c r="I32" s="645">
        <v>0</v>
      </c>
      <c r="J32" s="645">
        <v>0</v>
      </c>
      <c r="K32" s="645">
        <v>0</v>
      </c>
      <c r="L32" s="645">
        <v>0</v>
      </c>
    </row>
    <row r="33" spans="1:12" s="538" customFormat="1" ht="16.5">
      <c r="A33" s="649" t="s">
        <v>15</v>
      </c>
      <c r="B33" s="650"/>
      <c r="C33" s="651">
        <f>SUM(C11:C32)</f>
        <v>0</v>
      </c>
      <c r="D33" s="651">
        <f>SUM(D11:D32)</f>
        <v>0</v>
      </c>
      <c r="E33" s="651">
        <f>SUM(E11:E32)</f>
        <v>0</v>
      </c>
      <c r="F33" s="651">
        <f>SUM(F11:F32)</f>
        <v>873</v>
      </c>
      <c r="G33" s="651">
        <f>SUM(G11:G32)</f>
        <v>98567</v>
      </c>
      <c r="H33" s="651"/>
      <c r="I33" s="651">
        <f>SUM(I11:I32)</f>
        <v>1711500</v>
      </c>
      <c r="J33" s="651">
        <f>SUM(J11:J32)</f>
        <v>23</v>
      </c>
      <c r="K33" s="651">
        <f>SUM(K11:K32)</f>
        <v>0</v>
      </c>
      <c r="L33" s="651">
        <f>SUM(L11:L32)</f>
        <v>257700</v>
      </c>
    </row>
    <row r="36" spans="1:12" ht="18">
      <c r="A36" s="503" t="s">
        <v>1022</v>
      </c>
    </row>
    <row r="38" spans="1:12" ht="12.75" customHeight="1">
      <c r="A38" s="148"/>
      <c r="B38" s="537"/>
      <c r="C38" s="148"/>
      <c r="D38" s="148"/>
      <c r="E38" s="148"/>
      <c r="F38" s="148"/>
      <c r="K38" s="482"/>
    </row>
    <row r="39" spans="1:12" s="372" customFormat="1" ht="21" customHeight="1">
      <c r="A39" s="503"/>
      <c r="B39" s="652"/>
      <c r="C39" s="503"/>
      <c r="D39" s="503"/>
      <c r="E39" s="503" t="s">
        <v>11</v>
      </c>
      <c r="F39" s="503"/>
      <c r="J39" s="1016" t="s">
        <v>897</v>
      </c>
      <c r="K39" s="1016"/>
      <c r="L39" s="1016"/>
    </row>
    <row r="40" spans="1:12" s="372" customFormat="1" ht="22.5" customHeight="1">
      <c r="A40" s="503"/>
      <c r="B40" s="652"/>
      <c r="C40" s="503"/>
      <c r="D40" s="503"/>
      <c r="E40" s="503"/>
      <c r="F40" s="503"/>
      <c r="J40" s="1016" t="s">
        <v>849</v>
      </c>
      <c r="K40" s="1016"/>
      <c r="L40" s="1016"/>
    </row>
  </sheetData>
  <mergeCells count="12">
    <mergeCell ref="K2:L2"/>
    <mergeCell ref="A3:L3"/>
    <mergeCell ref="J39:L39"/>
    <mergeCell ref="J40:L40"/>
    <mergeCell ref="A4:L4"/>
    <mergeCell ref="A6:L6"/>
    <mergeCell ref="J7:L7"/>
    <mergeCell ref="A8:A9"/>
    <mergeCell ref="B8:B9"/>
    <mergeCell ref="C8:E8"/>
    <mergeCell ref="F8:I8"/>
    <mergeCell ref="J8:L8"/>
  </mergeCells>
  <printOptions horizontalCentered="1"/>
  <pageMargins left="0.46" right="0.42" top="0.56000000000000005" bottom="0" header="0.24" footer="0.31496062992125984"/>
  <pageSetup paperSize="9" scale="61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9"/>
  <sheetViews>
    <sheetView view="pageBreakPreview" zoomScale="80" zoomScaleSheetLayoutView="80" workbookViewId="0">
      <selection activeCell="K9" sqref="K9:K30"/>
    </sheetView>
  </sheetViews>
  <sheetFormatPr defaultRowHeight="12.75"/>
  <cols>
    <col min="1" max="1" width="7.7109375" customWidth="1"/>
    <col min="2" max="2" width="18.42578125" bestFit="1" customWidth="1"/>
    <col min="3" max="4" width="12.7109375" style="711" customWidth="1"/>
    <col min="5" max="5" width="12.85546875" style="711" customWidth="1"/>
    <col min="6" max="6" width="13.28515625" style="711" customWidth="1"/>
    <col min="7" max="7" width="13.7109375" style="711" customWidth="1"/>
    <col min="8" max="8" width="12.42578125" style="711" customWidth="1"/>
    <col min="9" max="9" width="17.5703125" style="711" customWidth="1"/>
    <col min="10" max="10" width="13.7109375" style="711" customWidth="1"/>
    <col min="11" max="11" width="14.28515625" style="711" customWidth="1"/>
    <col min="13" max="13" width="0" style="722" hidden="1" customWidth="1"/>
    <col min="14" max="14" width="15.28515625" style="722" hidden="1" customWidth="1"/>
    <col min="15" max="15" width="0" hidden="1" customWidth="1"/>
  </cols>
  <sheetData>
    <row r="1" spans="1:15" ht="18">
      <c r="A1" s="849" t="s">
        <v>0</v>
      </c>
      <c r="B1" s="849"/>
      <c r="C1" s="849"/>
      <c r="D1" s="849"/>
      <c r="E1" s="849"/>
      <c r="F1" s="849"/>
      <c r="G1" s="849"/>
      <c r="H1" s="849"/>
      <c r="I1" s="708"/>
      <c r="J1" s="708"/>
      <c r="K1" s="169" t="s">
        <v>497</v>
      </c>
    </row>
    <row r="2" spans="1:15" ht="21">
      <c r="A2" s="850" t="s">
        <v>717</v>
      </c>
      <c r="B2" s="850"/>
      <c r="C2" s="850"/>
      <c r="D2" s="850"/>
      <c r="E2" s="850"/>
      <c r="F2" s="850"/>
      <c r="G2" s="850"/>
      <c r="H2" s="850"/>
      <c r="I2" s="709"/>
      <c r="J2" s="709"/>
    </row>
    <row r="3" spans="1:15" ht="15">
      <c r="A3" s="143"/>
      <c r="B3" s="143"/>
      <c r="C3" s="714"/>
      <c r="D3" s="714"/>
      <c r="E3" s="714"/>
      <c r="F3" s="714"/>
      <c r="G3" s="714"/>
      <c r="H3" s="714"/>
      <c r="I3" s="714"/>
      <c r="J3" s="714"/>
    </row>
    <row r="4" spans="1:15" ht="18">
      <c r="A4" s="849" t="s">
        <v>496</v>
      </c>
      <c r="B4" s="849"/>
      <c r="C4" s="849"/>
      <c r="D4" s="849"/>
      <c r="E4" s="849"/>
      <c r="F4" s="849"/>
      <c r="G4" s="849"/>
      <c r="H4" s="849"/>
      <c r="I4" s="708"/>
      <c r="J4" s="708"/>
    </row>
    <row r="5" spans="1:15" ht="22.5" customHeight="1">
      <c r="A5" s="840" t="s">
        <v>850</v>
      </c>
      <c r="B5" s="840"/>
      <c r="C5" s="840"/>
      <c r="D5" s="715"/>
      <c r="E5" s="715"/>
      <c r="F5" s="715"/>
      <c r="G5" s="1027" t="s">
        <v>1015</v>
      </c>
      <c r="H5" s="1027"/>
      <c r="I5" s="1027"/>
      <c r="J5" s="1027"/>
      <c r="K5" s="1027"/>
    </row>
    <row r="6" spans="1:15" ht="21.75" customHeight="1">
      <c r="A6" s="1011" t="s">
        <v>2</v>
      </c>
      <c r="B6" s="1011" t="s">
        <v>32</v>
      </c>
      <c r="C6" s="895" t="s">
        <v>456</v>
      </c>
      <c r="D6" s="896"/>
      <c r="E6" s="936"/>
      <c r="F6" s="895" t="s">
        <v>459</v>
      </c>
      <c r="G6" s="896"/>
      <c r="H6" s="936"/>
      <c r="I6" s="913" t="s">
        <v>623</v>
      </c>
      <c r="J6" s="913" t="s">
        <v>622</v>
      </c>
      <c r="K6" s="913" t="s">
        <v>73</v>
      </c>
    </row>
    <row r="7" spans="1:15" ht="29.25" customHeight="1">
      <c r="A7" s="1012"/>
      <c r="B7" s="1012"/>
      <c r="C7" s="712" t="s">
        <v>455</v>
      </c>
      <c r="D7" s="712" t="s">
        <v>457</v>
      </c>
      <c r="E7" s="712" t="s">
        <v>458</v>
      </c>
      <c r="F7" s="712" t="s">
        <v>455</v>
      </c>
      <c r="G7" s="712" t="s">
        <v>457</v>
      </c>
      <c r="H7" s="712" t="s">
        <v>458</v>
      </c>
      <c r="I7" s="914"/>
      <c r="J7" s="914"/>
      <c r="K7" s="914"/>
    </row>
    <row r="8" spans="1:15" ht="15">
      <c r="A8" s="201">
        <v>1</v>
      </c>
      <c r="B8" s="201">
        <v>2</v>
      </c>
      <c r="C8" s="201">
        <v>3</v>
      </c>
      <c r="D8" s="201">
        <v>4</v>
      </c>
      <c r="E8" s="201">
        <v>5</v>
      </c>
      <c r="F8" s="201">
        <v>6</v>
      </c>
      <c r="G8" s="201">
        <v>7</v>
      </c>
      <c r="H8" s="201">
        <v>8</v>
      </c>
      <c r="I8" s="201">
        <v>9</v>
      </c>
      <c r="J8" s="201">
        <v>10</v>
      </c>
      <c r="K8" s="201">
        <v>11</v>
      </c>
      <c r="M8" s="724" t="s">
        <v>1034</v>
      </c>
      <c r="N8" s="724" t="s">
        <v>1035</v>
      </c>
      <c r="O8" s="726" t="s">
        <v>1036</v>
      </c>
    </row>
    <row r="9" spans="1:15" ht="15" customHeight="1">
      <c r="A9" s="289">
        <v>1</v>
      </c>
      <c r="B9" s="458" t="s">
        <v>869</v>
      </c>
      <c r="C9" s="716">
        <v>1344</v>
      </c>
      <c r="D9" s="716">
        <v>9</v>
      </c>
      <c r="E9" s="716">
        <v>136386</v>
      </c>
      <c r="F9" s="716">
        <v>1344</v>
      </c>
      <c r="G9" s="716">
        <v>9</v>
      </c>
      <c r="H9" s="716">
        <v>136386</v>
      </c>
      <c r="I9" s="732">
        <v>147.2499</v>
      </c>
      <c r="J9" s="716">
        <v>6591896</v>
      </c>
      <c r="K9" s="1028" t="s">
        <v>1037</v>
      </c>
      <c r="M9" s="722">
        <v>81936</v>
      </c>
      <c r="N9" s="722">
        <v>54450</v>
      </c>
      <c r="O9">
        <f>M9+N9</f>
        <v>136386</v>
      </c>
    </row>
    <row r="10" spans="1:15" ht="15" customHeight="1">
      <c r="A10" s="289">
        <v>2</v>
      </c>
      <c r="B10" s="458" t="s">
        <v>870</v>
      </c>
      <c r="C10" s="716">
        <v>302</v>
      </c>
      <c r="D10" s="716">
        <v>9</v>
      </c>
      <c r="E10" s="716">
        <v>32330</v>
      </c>
      <c r="F10" s="716">
        <v>302</v>
      </c>
      <c r="G10" s="716">
        <v>9</v>
      </c>
      <c r="H10" s="716">
        <v>32330</v>
      </c>
      <c r="I10" s="732">
        <v>35.461349999999996</v>
      </c>
      <c r="J10" s="716">
        <v>1587396</v>
      </c>
      <c r="K10" s="1029"/>
      <c r="M10" s="722">
        <v>18187</v>
      </c>
      <c r="N10" s="722">
        <v>14143</v>
      </c>
      <c r="O10">
        <f t="shared" ref="O10:O30" si="0">M10+N10</f>
        <v>32330</v>
      </c>
    </row>
    <row r="11" spans="1:15" ht="15" customHeight="1">
      <c r="A11" s="289">
        <v>3</v>
      </c>
      <c r="B11" s="458" t="s">
        <v>871</v>
      </c>
      <c r="C11" s="716">
        <v>688</v>
      </c>
      <c r="D11" s="716">
        <v>9</v>
      </c>
      <c r="E11" s="716">
        <v>82029</v>
      </c>
      <c r="F11" s="716">
        <v>688</v>
      </c>
      <c r="G11" s="716">
        <v>9</v>
      </c>
      <c r="H11" s="716">
        <v>82029</v>
      </c>
      <c r="I11" s="732">
        <v>89.274599999999992</v>
      </c>
      <c r="J11" s="716">
        <v>3996413</v>
      </c>
      <c r="K11" s="1029"/>
      <c r="M11" s="722">
        <v>47699</v>
      </c>
      <c r="N11" s="722">
        <v>34330</v>
      </c>
      <c r="O11">
        <f t="shared" si="0"/>
        <v>82029</v>
      </c>
    </row>
    <row r="12" spans="1:15" ht="15" customHeight="1">
      <c r="A12" s="289">
        <v>4</v>
      </c>
      <c r="B12" s="458" t="s">
        <v>872</v>
      </c>
      <c r="C12" s="716">
        <v>413</v>
      </c>
      <c r="D12" s="716">
        <v>9</v>
      </c>
      <c r="E12" s="716">
        <v>42068</v>
      </c>
      <c r="F12" s="716">
        <v>413</v>
      </c>
      <c r="G12" s="716">
        <v>9</v>
      </c>
      <c r="H12" s="716">
        <v>42068</v>
      </c>
      <c r="I12" s="732">
        <v>45.698399999999999</v>
      </c>
      <c r="J12" s="716">
        <v>2045721</v>
      </c>
      <c r="K12" s="1029"/>
      <c r="M12" s="722">
        <v>24652</v>
      </c>
      <c r="N12" s="722">
        <v>17416</v>
      </c>
      <c r="O12">
        <f t="shared" si="0"/>
        <v>42068</v>
      </c>
    </row>
    <row r="13" spans="1:15" ht="15" customHeight="1">
      <c r="A13" s="289">
        <v>5</v>
      </c>
      <c r="B13" s="458" t="s">
        <v>873</v>
      </c>
      <c r="C13" s="716">
        <v>663</v>
      </c>
      <c r="D13" s="716">
        <v>9</v>
      </c>
      <c r="E13" s="716">
        <v>32199</v>
      </c>
      <c r="F13" s="716">
        <v>663</v>
      </c>
      <c r="G13" s="716">
        <v>9</v>
      </c>
      <c r="H13" s="716">
        <v>32199</v>
      </c>
      <c r="I13" s="732">
        <v>35.07705</v>
      </c>
      <c r="J13" s="716">
        <v>1570233</v>
      </c>
      <c r="K13" s="1029"/>
      <c r="M13" s="722">
        <v>18648</v>
      </c>
      <c r="N13" s="722">
        <v>13551</v>
      </c>
      <c r="O13">
        <f t="shared" si="0"/>
        <v>32199</v>
      </c>
    </row>
    <row r="14" spans="1:15" ht="15" customHeight="1">
      <c r="A14" s="289">
        <v>6</v>
      </c>
      <c r="B14" s="458" t="s">
        <v>874</v>
      </c>
      <c r="C14" s="716">
        <v>711</v>
      </c>
      <c r="D14" s="716">
        <v>9</v>
      </c>
      <c r="E14" s="716">
        <v>84016</v>
      </c>
      <c r="F14" s="716">
        <v>711</v>
      </c>
      <c r="G14" s="716">
        <v>9</v>
      </c>
      <c r="H14" s="716">
        <v>84016</v>
      </c>
      <c r="I14" s="732">
        <v>91.157399999999996</v>
      </c>
      <c r="J14" s="716">
        <v>4080743</v>
      </c>
      <c r="K14" s="1029"/>
      <c r="M14" s="722">
        <v>49476</v>
      </c>
      <c r="N14" s="722">
        <v>34540</v>
      </c>
      <c r="O14">
        <f t="shared" si="0"/>
        <v>84016</v>
      </c>
    </row>
    <row r="15" spans="1:15" ht="15" customHeight="1">
      <c r="A15" s="289">
        <v>7</v>
      </c>
      <c r="B15" s="458" t="s">
        <v>875</v>
      </c>
      <c r="C15" s="716">
        <v>848</v>
      </c>
      <c r="D15" s="716">
        <v>9</v>
      </c>
      <c r="E15" s="716">
        <v>68729</v>
      </c>
      <c r="F15" s="716">
        <v>848</v>
      </c>
      <c r="G15" s="716">
        <v>9</v>
      </c>
      <c r="H15" s="716">
        <v>68729</v>
      </c>
      <c r="I15" s="732">
        <v>73.542149999999992</v>
      </c>
      <c r="J15" s="716">
        <v>3292352</v>
      </c>
      <c r="K15" s="1029"/>
      <c r="M15" s="722">
        <v>42760</v>
      </c>
      <c r="N15" s="722">
        <v>25969</v>
      </c>
      <c r="O15">
        <f t="shared" si="0"/>
        <v>68729</v>
      </c>
    </row>
    <row r="16" spans="1:15" ht="15" customHeight="1">
      <c r="A16" s="289">
        <v>8</v>
      </c>
      <c r="B16" s="458" t="s">
        <v>876</v>
      </c>
      <c r="C16" s="716">
        <v>1572</v>
      </c>
      <c r="D16" s="716">
        <v>9</v>
      </c>
      <c r="E16" s="716">
        <v>84628</v>
      </c>
      <c r="F16" s="716">
        <v>1572</v>
      </c>
      <c r="G16" s="716">
        <v>9</v>
      </c>
      <c r="H16" s="716">
        <v>84628</v>
      </c>
      <c r="I16" s="732">
        <v>93.095550000000003</v>
      </c>
      <c r="J16" s="716">
        <v>4167295</v>
      </c>
      <c r="K16" s="1029"/>
      <c r="M16" s="722">
        <v>47005</v>
      </c>
      <c r="N16" s="722">
        <v>37623</v>
      </c>
      <c r="O16">
        <f t="shared" si="0"/>
        <v>84628</v>
      </c>
    </row>
    <row r="17" spans="1:15" ht="15" customHeight="1">
      <c r="A17" s="289">
        <v>9</v>
      </c>
      <c r="B17" s="458" t="s">
        <v>877</v>
      </c>
      <c r="C17" s="716">
        <v>544</v>
      </c>
      <c r="D17" s="716">
        <v>9</v>
      </c>
      <c r="E17" s="716">
        <v>27681</v>
      </c>
      <c r="F17" s="716">
        <v>544</v>
      </c>
      <c r="G17" s="716">
        <v>9</v>
      </c>
      <c r="H17" s="716">
        <v>27681</v>
      </c>
      <c r="I17" s="732">
        <v>30.77505</v>
      </c>
      <c r="J17" s="716">
        <v>1377550</v>
      </c>
      <c r="K17" s="1029"/>
      <c r="M17" s="722">
        <v>14654</v>
      </c>
      <c r="N17" s="722">
        <v>13027</v>
      </c>
      <c r="O17">
        <f t="shared" si="0"/>
        <v>27681</v>
      </c>
    </row>
    <row r="18" spans="1:15" ht="15" customHeight="1">
      <c r="A18" s="289">
        <v>10</v>
      </c>
      <c r="B18" s="458" t="s">
        <v>878</v>
      </c>
      <c r="C18" s="716">
        <v>1759</v>
      </c>
      <c r="D18" s="716">
        <v>9</v>
      </c>
      <c r="E18" s="716">
        <v>84886</v>
      </c>
      <c r="F18" s="716">
        <v>1759</v>
      </c>
      <c r="G18" s="716">
        <v>9</v>
      </c>
      <c r="H18" s="716">
        <v>84886</v>
      </c>
      <c r="I18" s="732">
        <v>92.599649999999997</v>
      </c>
      <c r="J18" s="716">
        <v>4145224</v>
      </c>
      <c r="K18" s="1029"/>
      <c r="M18" s="722">
        <v>48881</v>
      </c>
      <c r="N18" s="722">
        <v>36005</v>
      </c>
      <c r="O18">
        <f t="shared" si="0"/>
        <v>84886</v>
      </c>
    </row>
    <row r="19" spans="1:15" ht="15" customHeight="1">
      <c r="A19" s="289">
        <v>11</v>
      </c>
      <c r="B19" s="458" t="s">
        <v>879</v>
      </c>
      <c r="C19" s="716">
        <v>1464</v>
      </c>
      <c r="D19" s="716">
        <v>9</v>
      </c>
      <c r="E19" s="716">
        <v>112282</v>
      </c>
      <c r="F19" s="716">
        <v>1464</v>
      </c>
      <c r="G19" s="716">
        <v>9</v>
      </c>
      <c r="H19" s="716">
        <v>112282</v>
      </c>
      <c r="I19" s="732">
        <v>122.31180000000001</v>
      </c>
      <c r="J19" s="716">
        <v>5475318</v>
      </c>
      <c r="K19" s="1029"/>
      <c r="M19" s="722">
        <v>65042</v>
      </c>
      <c r="N19" s="722">
        <v>47240</v>
      </c>
      <c r="O19">
        <f t="shared" si="0"/>
        <v>112282</v>
      </c>
    </row>
    <row r="20" spans="1:15" ht="15" customHeight="1">
      <c r="A20" s="289">
        <v>12</v>
      </c>
      <c r="B20" s="458" t="s">
        <v>880</v>
      </c>
      <c r="C20" s="716">
        <v>804</v>
      </c>
      <c r="D20" s="716">
        <v>9</v>
      </c>
      <c r="E20" s="716">
        <v>45942</v>
      </c>
      <c r="F20" s="716">
        <v>804</v>
      </c>
      <c r="G20" s="716">
        <v>9</v>
      </c>
      <c r="H20" s="716">
        <v>45942</v>
      </c>
      <c r="I20" s="732">
        <v>49.593150000000001</v>
      </c>
      <c r="J20" s="716">
        <v>2220125</v>
      </c>
      <c r="K20" s="1029"/>
      <c r="M20" s="722">
        <v>27619</v>
      </c>
      <c r="N20" s="722">
        <v>18323</v>
      </c>
      <c r="O20">
        <f t="shared" si="0"/>
        <v>45942</v>
      </c>
    </row>
    <row r="21" spans="1:15" ht="15" customHeight="1">
      <c r="A21" s="289">
        <v>13</v>
      </c>
      <c r="B21" s="458" t="s">
        <v>881</v>
      </c>
      <c r="C21" s="716">
        <v>1617</v>
      </c>
      <c r="D21" s="716">
        <v>9</v>
      </c>
      <c r="E21" s="716">
        <v>164714</v>
      </c>
      <c r="F21" s="716">
        <v>1617</v>
      </c>
      <c r="G21" s="716">
        <v>9</v>
      </c>
      <c r="H21" s="716">
        <v>164714</v>
      </c>
      <c r="I21" s="732">
        <v>179.14409999999998</v>
      </c>
      <c r="J21" s="716">
        <v>8019476</v>
      </c>
      <c r="K21" s="1029"/>
      <c r="M21" s="722">
        <v>96044</v>
      </c>
      <c r="N21" s="722">
        <v>68670</v>
      </c>
      <c r="O21">
        <f t="shared" si="0"/>
        <v>164714</v>
      </c>
    </row>
    <row r="22" spans="1:15" ht="15" customHeight="1">
      <c r="A22" s="289">
        <v>14</v>
      </c>
      <c r="B22" s="458" t="s">
        <v>882</v>
      </c>
      <c r="C22" s="716">
        <v>496</v>
      </c>
      <c r="D22" s="716">
        <v>9</v>
      </c>
      <c r="E22" s="716">
        <v>52517</v>
      </c>
      <c r="F22" s="716">
        <v>496</v>
      </c>
      <c r="G22" s="716">
        <v>9</v>
      </c>
      <c r="H22" s="716">
        <v>52517</v>
      </c>
      <c r="I22" s="732">
        <v>57.585599999999999</v>
      </c>
      <c r="J22" s="716">
        <v>2577771</v>
      </c>
      <c r="K22" s="1029"/>
      <c r="M22" s="722">
        <v>29583</v>
      </c>
      <c r="N22" s="722">
        <v>22934</v>
      </c>
      <c r="O22">
        <f t="shared" si="0"/>
        <v>52517</v>
      </c>
    </row>
    <row r="23" spans="1:15" ht="15" customHeight="1">
      <c r="A23" s="289">
        <v>15</v>
      </c>
      <c r="B23" s="458" t="s">
        <v>883</v>
      </c>
      <c r="C23" s="716">
        <v>611</v>
      </c>
      <c r="D23" s="716">
        <v>9</v>
      </c>
      <c r="E23" s="716">
        <v>62026</v>
      </c>
      <c r="F23" s="716">
        <v>611</v>
      </c>
      <c r="G23" s="716">
        <v>9</v>
      </c>
      <c r="H23" s="716">
        <v>62026</v>
      </c>
      <c r="I23" s="732">
        <v>67.504499999999993</v>
      </c>
      <c r="J23" s="716">
        <v>3021866</v>
      </c>
      <c r="K23" s="1029"/>
      <c r="M23" s="722">
        <v>36068</v>
      </c>
      <c r="N23" s="722">
        <v>25958</v>
      </c>
      <c r="O23">
        <f t="shared" si="0"/>
        <v>62026</v>
      </c>
    </row>
    <row r="24" spans="1:15" ht="15" customHeight="1">
      <c r="A24" s="289">
        <v>16</v>
      </c>
      <c r="B24" s="458" t="s">
        <v>884</v>
      </c>
      <c r="C24" s="716">
        <v>556</v>
      </c>
      <c r="D24" s="716">
        <v>9</v>
      </c>
      <c r="E24" s="716">
        <v>60938</v>
      </c>
      <c r="F24" s="716">
        <v>556</v>
      </c>
      <c r="G24" s="716">
        <v>9</v>
      </c>
      <c r="H24" s="716">
        <v>60938</v>
      </c>
      <c r="I24" s="732">
        <v>66.135599999999997</v>
      </c>
      <c r="J24" s="716">
        <v>2960617</v>
      </c>
      <c r="K24" s="1029"/>
      <c r="M24" s="722">
        <v>35846</v>
      </c>
      <c r="N24" s="722">
        <v>25092</v>
      </c>
      <c r="O24">
        <f t="shared" si="0"/>
        <v>60938</v>
      </c>
    </row>
    <row r="25" spans="1:15" ht="15" customHeight="1">
      <c r="A25" s="289">
        <v>17</v>
      </c>
      <c r="B25" s="458" t="s">
        <v>885</v>
      </c>
      <c r="C25" s="716">
        <v>654</v>
      </c>
      <c r="D25" s="716">
        <v>9</v>
      </c>
      <c r="E25" s="716">
        <v>32890</v>
      </c>
      <c r="F25" s="716">
        <v>654</v>
      </c>
      <c r="G25" s="716">
        <v>9</v>
      </c>
      <c r="H25" s="716">
        <v>32890</v>
      </c>
      <c r="I25" s="732">
        <v>35.967150000000004</v>
      </c>
      <c r="J25" s="716">
        <v>1610056</v>
      </c>
      <c r="K25" s="1029"/>
      <c r="M25" s="722">
        <v>18743</v>
      </c>
      <c r="N25" s="722">
        <v>14147</v>
      </c>
      <c r="O25">
        <f t="shared" si="0"/>
        <v>32890</v>
      </c>
    </row>
    <row r="26" spans="1:15" ht="15" customHeight="1">
      <c r="A26" s="289">
        <v>18</v>
      </c>
      <c r="B26" s="458" t="s">
        <v>888</v>
      </c>
      <c r="C26" s="716">
        <v>1343</v>
      </c>
      <c r="D26" s="716">
        <v>9</v>
      </c>
      <c r="E26" s="716">
        <v>106812</v>
      </c>
      <c r="F26" s="716">
        <v>1343</v>
      </c>
      <c r="G26" s="716">
        <v>9</v>
      </c>
      <c r="H26" s="716">
        <v>106812</v>
      </c>
      <c r="I26" s="732">
        <v>116.80875</v>
      </c>
      <c r="J26" s="716">
        <v>5228897</v>
      </c>
      <c r="K26" s="1029"/>
      <c r="M26" s="722">
        <v>60861</v>
      </c>
      <c r="N26" s="722">
        <v>45951</v>
      </c>
      <c r="O26">
        <f t="shared" si="0"/>
        <v>106812</v>
      </c>
    </row>
    <row r="27" spans="1:15" ht="15" customHeight="1">
      <c r="A27" s="289">
        <v>19</v>
      </c>
      <c r="B27" s="458" t="s">
        <v>886</v>
      </c>
      <c r="C27" s="716">
        <v>841</v>
      </c>
      <c r="D27" s="716">
        <v>9</v>
      </c>
      <c r="E27" s="716">
        <v>39964</v>
      </c>
      <c r="F27" s="716">
        <v>841</v>
      </c>
      <c r="G27" s="716">
        <v>9</v>
      </c>
      <c r="H27" s="716">
        <v>39964</v>
      </c>
      <c r="I27" s="732">
        <v>43.572150000000001</v>
      </c>
      <c r="J27" s="716">
        <v>1950512</v>
      </c>
      <c r="K27" s="1029"/>
      <c r="M27" s="722">
        <v>23065</v>
      </c>
      <c r="N27" s="722">
        <v>16899</v>
      </c>
      <c r="O27">
        <f t="shared" si="0"/>
        <v>39964</v>
      </c>
    </row>
    <row r="28" spans="1:15" ht="15" customHeight="1">
      <c r="A28" s="289">
        <v>20</v>
      </c>
      <c r="B28" s="458" t="s">
        <v>887</v>
      </c>
      <c r="C28" s="716">
        <v>1052</v>
      </c>
      <c r="D28" s="716">
        <v>9</v>
      </c>
      <c r="E28" s="716">
        <v>91776</v>
      </c>
      <c r="F28" s="716">
        <v>1052</v>
      </c>
      <c r="G28" s="716">
        <v>9</v>
      </c>
      <c r="H28" s="716">
        <v>91776</v>
      </c>
      <c r="I28" s="732">
        <v>101.02005</v>
      </c>
      <c r="J28" s="716">
        <v>4522014</v>
      </c>
      <c r="K28" s="1029"/>
      <c r="M28" s="722">
        <v>50839</v>
      </c>
      <c r="N28" s="722">
        <v>40937</v>
      </c>
      <c r="O28">
        <f t="shared" si="0"/>
        <v>91776</v>
      </c>
    </row>
    <row r="29" spans="1:15" ht="15" customHeight="1">
      <c r="A29" s="289">
        <v>21</v>
      </c>
      <c r="B29" s="458" t="s">
        <v>915</v>
      </c>
      <c r="C29" s="716">
        <v>665</v>
      </c>
      <c r="D29" s="716">
        <v>9</v>
      </c>
      <c r="E29" s="716">
        <v>53598</v>
      </c>
      <c r="F29" s="716">
        <v>665</v>
      </c>
      <c r="G29" s="716">
        <v>9</v>
      </c>
      <c r="H29" s="716">
        <v>53598</v>
      </c>
      <c r="I29" s="732">
        <v>57.241349999999997</v>
      </c>
      <c r="J29" s="716">
        <v>2562612</v>
      </c>
      <c r="K29" s="1029"/>
      <c r="M29" s="722">
        <v>33591</v>
      </c>
      <c r="N29" s="722">
        <v>20007</v>
      </c>
      <c r="O29">
        <f t="shared" si="0"/>
        <v>53598</v>
      </c>
    </row>
    <row r="30" spans="1:15" ht="15" customHeight="1">
      <c r="A30" s="289">
        <v>22</v>
      </c>
      <c r="B30" s="458" t="s">
        <v>890</v>
      </c>
      <c r="C30" s="716">
        <v>788</v>
      </c>
      <c r="D30" s="716">
        <v>9</v>
      </c>
      <c r="E30" s="716">
        <v>76032</v>
      </c>
      <c r="F30" s="716">
        <v>788</v>
      </c>
      <c r="G30" s="716">
        <v>9</v>
      </c>
      <c r="H30" s="716">
        <v>76032</v>
      </c>
      <c r="I30" s="732">
        <v>82.059750000000008</v>
      </c>
      <c r="J30" s="716">
        <v>3673551</v>
      </c>
      <c r="K30" s="1030"/>
      <c r="M30" s="722">
        <v>45741</v>
      </c>
      <c r="N30" s="722">
        <v>30291</v>
      </c>
      <c r="O30">
        <f t="shared" si="0"/>
        <v>76032</v>
      </c>
    </row>
    <row r="31" spans="1:15" ht="12.75" customHeight="1">
      <c r="B31" s="21" t="s">
        <v>15</v>
      </c>
      <c r="C31" s="716">
        <f>SUM(C9:C30)</f>
        <v>19735</v>
      </c>
      <c r="D31" s="716"/>
      <c r="E31" s="716">
        <f t="shared" ref="E31:F31" si="1">SUM(E9:E30)</f>
        <v>1574443</v>
      </c>
      <c r="F31" s="716">
        <f t="shared" si="1"/>
        <v>19735</v>
      </c>
      <c r="G31" s="716"/>
      <c r="H31" s="716">
        <f t="shared" ref="H31" si="2">SUM(H9:H30)</f>
        <v>1574443</v>
      </c>
      <c r="I31" s="732">
        <f t="shared" ref="I31" si="3">SUM(I9:I30)</f>
        <v>1712.8750499999996</v>
      </c>
      <c r="J31" s="716">
        <f t="shared" ref="J31" si="4">SUM(J9:J30)</f>
        <v>76677638</v>
      </c>
      <c r="K31" s="716"/>
    </row>
    <row r="34" spans="1:12" ht="12.75" customHeight="1">
      <c r="A34" s="148"/>
      <c r="B34" s="148"/>
      <c r="C34" s="713"/>
      <c r="D34" s="713"/>
      <c r="E34" s="713"/>
      <c r="F34" s="713"/>
    </row>
    <row r="35" spans="1:12" ht="17.25" customHeight="1">
      <c r="A35" s="503" t="s">
        <v>1022</v>
      </c>
      <c r="B35" s="151"/>
      <c r="C35" s="713"/>
      <c r="D35" s="713"/>
      <c r="E35" s="713"/>
      <c r="F35" s="713"/>
      <c r="G35" s="853"/>
      <c r="H35" s="853"/>
      <c r="I35" s="853"/>
      <c r="J35" s="853"/>
      <c r="K35" s="853"/>
    </row>
    <row r="36" spans="1:12" ht="12.75" customHeight="1">
      <c r="A36" s="148"/>
      <c r="B36" s="148"/>
      <c r="C36" s="713"/>
      <c r="D36" s="713"/>
      <c r="E36" s="713"/>
      <c r="F36" s="713"/>
      <c r="G36" s="853"/>
      <c r="H36" s="853"/>
      <c r="I36" s="853"/>
      <c r="J36" s="853"/>
      <c r="K36" s="853"/>
    </row>
    <row r="37" spans="1:12" ht="12.75" customHeight="1">
      <c r="F37" s="713"/>
      <c r="H37" s="710"/>
      <c r="I37" s="710"/>
      <c r="J37" s="710"/>
    </row>
    <row r="38" spans="1:12" ht="19.5">
      <c r="H38" s="841" t="s">
        <v>848</v>
      </c>
      <c r="I38" s="841"/>
      <c r="J38" s="841"/>
      <c r="K38" s="841"/>
      <c r="L38" s="841"/>
    </row>
    <row r="39" spans="1:12" ht="19.5">
      <c r="H39" s="841" t="s">
        <v>849</v>
      </c>
      <c r="I39" s="841"/>
      <c r="J39" s="841"/>
      <c r="K39" s="841"/>
      <c r="L39" s="841"/>
    </row>
  </sheetData>
  <mergeCells count="17">
    <mergeCell ref="H38:L38"/>
    <mergeCell ref="H39:L39"/>
    <mergeCell ref="G36:K36"/>
    <mergeCell ref="A6:A7"/>
    <mergeCell ref="B6:B7"/>
    <mergeCell ref="C6:E6"/>
    <mergeCell ref="F6:H6"/>
    <mergeCell ref="G35:K35"/>
    <mergeCell ref="K9:K30"/>
    <mergeCell ref="G5:K5"/>
    <mergeCell ref="A1:H1"/>
    <mergeCell ref="A2:H2"/>
    <mergeCell ref="A4:H4"/>
    <mergeCell ref="K6:K7"/>
    <mergeCell ref="I6:I7"/>
    <mergeCell ref="J6:J7"/>
    <mergeCell ref="A5:C5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ignoredErrors>
    <ignoredError sqref="H31:J31 E31:F31 C31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4"/>
  <sheetViews>
    <sheetView view="pageBreakPreview" topLeftCell="A12" zoomScale="85" zoomScaleSheetLayoutView="85" workbookViewId="0">
      <selection activeCell="L38" sqref="L38"/>
    </sheetView>
  </sheetViews>
  <sheetFormatPr defaultRowHeight="12.75"/>
  <cols>
    <col min="1" max="1" width="7.42578125" customWidth="1"/>
    <col min="2" max="2" width="18.85546875" bestFit="1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</cols>
  <sheetData>
    <row r="1" spans="1:12" ht="15">
      <c r="A1" s="72"/>
      <c r="B1" s="72"/>
      <c r="C1" s="72"/>
      <c r="D1" s="72"/>
      <c r="E1" s="72"/>
      <c r="F1" s="72"/>
      <c r="G1" s="72"/>
      <c r="H1" s="72"/>
      <c r="K1" s="922" t="s">
        <v>81</v>
      </c>
      <c r="L1" s="922"/>
    </row>
    <row r="2" spans="1:12" ht="15.75">
      <c r="A2" s="1031" t="s">
        <v>0</v>
      </c>
      <c r="B2" s="1031"/>
      <c r="C2" s="1031"/>
      <c r="D2" s="1031"/>
      <c r="E2" s="1031"/>
      <c r="F2" s="1031"/>
      <c r="G2" s="1031"/>
      <c r="H2" s="1031"/>
      <c r="I2" s="72"/>
      <c r="J2" s="72"/>
      <c r="K2" s="72"/>
      <c r="L2" s="72"/>
    </row>
    <row r="3" spans="1:12" ht="20.25">
      <c r="A3" s="1032" t="s">
        <v>717</v>
      </c>
      <c r="B3" s="1032"/>
      <c r="C3" s="1032"/>
      <c r="D3" s="1032"/>
      <c r="E3" s="1032"/>
      <c r="F3" s="1032"/>
      <c r="G3" s="1032"/>
      <c r="H3" s="1032"/>
      <c r="I3" s="72"/>
      <c r="J3" s="72"/>
      <c r="K3" s="72"/>
      <c r="L3" s="72"/>
    </row>
    <row r="4" spans="1:1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>
      <c r="A5" s="1035" t="s">
        <v>818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</row>
    <row r="6" spans="1:1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>
      <c r="A7" s="840" t="s">
        <v>850</v>
      </c>
      <c r="B7" s="840"/>
      <c r="C7" s="840"/>
      <c r="D7" s="72"/>
      <c r="E7" s="72"/>
      <c r="F7" s="72"/>
      <c r="G7" s="72"/>
      <c r="H7" s="202"/>
      <c r="I7" s="72"/>
      <c r="J7" s="72"/>
      <c r="K7" s="72"/>
      <c r="L7" s="72"/>
    </row>
    <row r="8" spans="1:12" ht="18">
      <c r="A8" s="74"/>
      <c r="B8" s="74"/>
      <c r="C8" s="72"/>
      <c r="D8" s="72"/>
      <c r="E8" s="72"/>
      <c r="F8" s="72"/>
      <c r="G8" s="72"/>
      <c r="H8" s="72"/>
      <c r="I8" s="94"/>
      <c r="J8" s="109"/>
      <c r="K8" s="880" t="s">
        <v>1015</v>
      </c>
      <c r="L8" s="880"/>
    </row>
    <row r="9" spans="1:12" ht="27.75" customHeight="1">
      <c r="A9" s="1036" t="s">
        <v>208</v>
      </c>
      <c r="B9" s="1036" t="s">
        <v>207</v>
      </c>
      <c r="C9" s="865" t="s">
        <v>464</v>
      </c>
      <c r="D9" s="865" t="s">
        <v>465</v>
      </c>
      <c r="E9" s="958" t="s">
        <v>466</v>
      </c>
      <c r="F9" s="958"/>
      <c r="G9" s="958" t="s">
        <v>423</v>
      </c>
      <c r="H9" s="958"/>
      <c r="I9" s="958" t="s">
        <v>218</v>
      </c>
      <c r="J9" s="958"/>
      <c r="K9" s="1034" t="s">
        <v>219</v>
      </c>
      <c r="L9" s="1034"/>
    </row>
    <row r="10" spans="1:12" ht="43.9" customHeight="1">
      <c r="A10" s="1037"/>
      <c r="B10" s="1037"/>
      <c r="C10" s="865"/>
      <c r="D10" s="865"/>
      <c r="E10" s="4" t="s">
        <v>206</v>
      </c>
      <c r="F10" s="4" t="s">
        <v>191</v>
      </c>
      <c r="G10" s="4" t="s">
        <v>206</v>
      </c>
      <c r="H10" s="4" t="s">
        <v>191</v>
      </c>
      <c r="I10" s="4" t="s">
        <v>206</v>
      </c>
      <c r="J10" s="4" t="s">
        <v>191</v>
      </c>
      <c r="K10" s="4" t="s">
        <v>692</v>
      </c>
      <c r="L10" s="4" t="s">
        <v>691</v>
      </c>
    </row>
    <row r="11" spans="1:12" s="12" customForma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</row>
    <row r="12" spans="1:12" s="538" customFormat="1" ht="16.5">
      <c r="A12" s="436">
        <v>1</v>
      </c>
      <c r="B12" s="653" t="s">
        <v>869</v>
      </c>
      <c r="C12" s="541">
        <v>1344</v>
      </c>
      <c r="D12" s="541">
        <v>129567</v>
      </c>
      <c r="E12" s="541">
        <v>1344</v>
      </c>
      <c r="F12" s="541">
        <v>129567</v>
      </c>
      <c r="G12" s="541">
        <v>1344</v>
      </c>
      <c r="H12" s="541">
        <v>129567</v>
      </c>
      <c r="I12" s="541">
        <v>1344</v>
      </c>
      <c r="J12" s="541">
        <v>129567</v>
      </c>
      <c r="K12" s="541">
        <v>3012</v>
      </c>
      <c r="L12" s="541">
        <v>2196</v>
      </c>
    </row>
    <row r="13" spans="1:12" s="538" customFormat="1" ht="16.5">
      <c r="A13" s="436">
        <v>2</v>
      </c>
      <c r="B13" s="653" t="s">
        <v>870</v>
      </c>
      <c r="C13" s="541">
        <v>302</v>
      </c>
      <c r="D13" s="541">
        <v>30714</v>
      </c>
      <c r="E13" s="541">
        <v>302</v>
      </c>
      <c r="F13" s="541">
        <v>30714</v>
      </c>
      <c r="G13" s="541">
        <v>302</v>
      </c>
      <c r="H13" s="541">
        <v>30714</v>
      </c>
      <c r="I13" s="541">
        <v>302</v>
      </c>
      <c r="J13" s="541">
        <v>30714</v>
      </c>
      <c r="K13" s="541">
        <v>1121</v>
      </c>
      <c r="L13" s="541">
        <v>940</v>
      </c>
    </row>
    <row r="14" spans="1:12" s="538" customFormat="1" ht="16.5">
      <c r="A14" s="436">
        <v>3</v>
      </c>
      <c r="B14" s="653" t="s">
        <v>871</v>
      </c>
      <c r="C14" s="541">
        <v>688</v>
      </c>
      <c r="D14" s="541">
        <v>77107</v>
      </c>
      <c r="E14" s="541">
        <v>688</v>
      </c>
      <c r="F14" s="541">
        <v>77107</v>
      </c>
      <c r="G14" s="541">
        <v>688</v>
      </c>
      <c r="H14" s="541">
        <v>77107</v>
      </c>
      <c r="I14" s="541">
        <v>688</v>
      </c>
      <c r="J14" s="541">
        <v>77107</v>
      </c>
      <c r="K14" s="541">
        <v>1201</v>
      </c>
      <c r="L14" s="541">
        <v>1102</v>
      </c>
    </row>
    <row r="15" spans="1:12" s="538" customFormat="1" ht="16.5">
      <c r="A15" s="436">
        <v>4</v>
      </c>
      <c r="B15" s="653" t="s">
        <v>872</v>
      </c>
      <c r="C15" s="541">
        <v>413</v>
      </c>
      <c r="D15" s="541">
        <v>39965</v>
      </c>
      <c r="E15" s="541">
        <v>413</v>
      </c>
      <c r="F15" s="541">
        <v>39965</v>
      </c>
      <c r="G15" s="541">
        <v>413</v>
      </c>
      <c r="H15" s="541">
        <v>39965</v>
      </c>
      <c r="I15" s="541">
        <v>413</v>
      </c>
      <c r="J15" s="541">
        <v>39965</v>
      </c>
      <c r="K15" s="541">
        <v>1045</v>
      </c>
      <c r="L15" s="541">
        <v>946</v>
      </c>
    </row>
    <row r="16" spans="1:12" s="538" customFormat="1" ht="16.5">
      <c r="A16" s="436">
        <v>5</v>
      </c>
      <c r="B16" s="653" t="s">
        <v>873</v>
      </c>
      <c r="C16" s="541">
        <v>663</v>
      </c>
      <c r="D16" s="541">
        <v>31233</v>
      </c>
      <c r="E16" s="541">
        <v>663</v>
      </c>
      <c r="F16" s="541">
        <v>31233</v>
      </c>
      <c r="G16" s="541">
        <v>663</v>
      </c>
      <c r="H16" s="541">
        <v>31233</v>
      </c>
      <c r="I16" s="541">
        <v>663</v>
      </c>
      <c r="J16" s="541">
        <v>31233</v>
      </c>
      <c r="K16" s="541">
        <v>463</v>
      </c>
      <c r="L16" s="541">
        <v>201</v>
      </c>
    </row>
    <row r="17" spans="1:12" s="538" customFormat="1" ht="16.5">
      <c r="A17" s="436">
        <v>6</v>
      </c>
      <c r="B17" s="653" t="s">
        <v>874</v>
      </c>
      <c r="C17" s="541">
        <v>711</v>
      </c>
      <c r="D17" s="541">
        <v>78976</v>
      </c>
      <c r="E17" s="541">
        <v>711</v>
      </c>
      <c r="F17" s="541">
        <v>78976</v>
      </c>
      <c r="G17" s="541">
        <v>711</v>
      </c>
      <c r="H17" s="541">
        <v>78976</v>
      </c>
      <c r="I17" s="541">
        <v>711</v>
      </c>
      <c r="J17" s="541">
        <v>78976</v>
      </c>
      <c r="K17" s="541">
        <v>809</v>
      </c>
      <c r="L17" s="541">
        <v>800</v>
      </c>
    </row>
    <row r="18" spans="1:12" s="538" customFormat="1" ht="16.5">
      <c r="A18" s="436">
        <v>7</v>
      </c>
      <c r="B18" s="653" t="s">
        <v>875</v>
      </c>
      <c r="C18" s="541">
        <v>848</v>
      </c>
      <c r="D18" s="541">
        <v>65293</v>
      </c>
      <c r="E18" s="541">
        <v>848</v>
      </c>
      <c r="F18" s="541">
        <v>65293</v>
      </c>
      <c r="G18" s="541">
        <v>848</v>
      </c>
      <c r="H18" s="541">
        <v>65293</v>
      </c>
      <c r="I18" s="541">
        <v>848</v>
      </c>
      <c r="J18" s="541">
        <v>65293</v>
      </c>
      <c r="K18" s="541">
        <v>621</v>
      </c>
      <c r="L18" s="541">
        <v>583</v>
      </c>
    </row>
    <row r="19" spans="1:12" s="538" customFormat="1" ht="16.5">
      <c r="A19" s="436">
        <v>8</v>
      </c>
      <c r="B19" s="653" t="s">
        <v>876</v>
      </c>
      <c r="C19" s="541">
        <v>1572</v>
      </c>
      <c r="D19" s="541">
        <v>80397</v>
      </c>
      <c r="E19" s="541">
        <v>1572</v>
      </c>
      <c r="F19" s="541">
        <v>80397</v>
      </c>
      <c r="G19" s="541">
        <v>1572</v>
      </c>
      <c r="H19" s="541">
        <v>80397</v>
      </c>
      <c r="I19" s="541">
        <v>1572</v>
      </c>
      <c r="J19" s="541">
        <v>80397</v>
      </c>
      <c r="K19" s="541">
        <v>774</v>
      </c>
      <c r="L19" s="541">
        <v>385</v>
      </c>
    </row>
    <row r="20" spans="1:12" s="538" customFormat="1" ht="16.5">
      <c r="A20" s="436">
        <v>9</v>
      </c>
      <c r="B20" s="653" t="s">
        <v>877</v>
      </c>
      <c r="C20" s="541">
        <v>544</v>
      </c>
      <c r="D20" s="541">
        <v>25744</v>
      </c>
      <c r="E20" s="541">
        <v>544</v>
      </c>
      <c r="F20" s="541">
        <v>25744</v>
      </c>
      <c r="G20" s="541">
        <v>544</v>
      </c>
      <c r="H20" s="541">
        <v>25744</v>
      </c>
      <c r="I20" s="541">
        <v>544</v>
      </c>
      <c r="J20" s="541">
        <v>25744</v>
      </c>
      <c r="K20" s="541">
        <v>508</v>
      </c>
      <c r="L20" s="541">
        <v>389</v>
      </c>
    </row>
    <row r="21" spans="1:12" s="538" customFormat="1" ht="16.5">
      <c r="A21" s="436">
        <v>10</v>
      </c>
      <c r="B21" s="653" t="s">
        <v>878</v>
      </c>
      <c r="C21" s="541">
        <v>1759</v>
      </c>
      <c r="D21" s="541">
        <v>80642</v>
      </c>
      <c r="E21" s="541">
        <v>1759</v>
      </c>
      <c r="F21" s="541">
        <v>80642</v>
      </c>
      <c r="G21" s="541">
        <v>1759</v>
      </c>
      <c r="H21" s="541">
        <v>80642</v>
      </c>
      <c r="I21" s="541">
        <v>1759</v>
      </c>
      <c r="J21" s="541">
        <v>80642</v>
      </c>
      <c r="K21" s="541">
        <v>919</v>
      </c>
      <c r="L21" s="541">
        <v>796</v>
      </c>
    </row>
    <row r="22" spans="1:12" s="538" customFormat="1" ht="16.5">
      <c r="A22" s="436">
        <v>11</v>
      </c>
      <c r="B22" s="653" t="s">
        <v>879</v>
      </c>
      <c r="C22" s="541">
        <v>1464</v>
      </c>
      <c r="D22" s="541">
        <v>108914</v>
      </c>
      <c r="E22" s="541">
        <v>1464</v>
      </c>
      <c r="F22" s="541">
        <v>108914</v>
      </c>
      <c r="G22" s="541">
        <v>1464</v>
      </c>
      <c r="H22" s="541">
        <v>108914</v>
      </c>
      <c r="I22" s="541">
        <v>1464</v>
      </c>
      <c r="J22" s="541">
        <v>108914</v>
      </c>
      <c r="K22" s="541">
        <v>593</v>
      </c>
      <c r="L22" s="541">
        <v>436</v>
      </c>
    </row>
    <row r="23" spans="1:12" s="538" customFormat="1" ht="16.5">
      <c r="A23" s="436">
        <v>12</v>
      </c>
      <c r="B23" s="653" t="s">
        <v>880</v>
      </c>
      <c r="C23" s="541">
        <v>804</v>
      </c>
      <c r="D23" s="541">
        <v>43645</v>
      </c>
      <c r="E23" s="541">
        <v>804</v>
      </c>
      <c r="F23" s="541">
        <v>43645</v>
      </c>
      <c r="G23" s="541">
        <v>804</v>
      </c>
      <c r="H23" s="541">
        <v>43645</v>
      </c>
      <c r="I23" s="541">
        <v>804</v>
      </c>
      <c r="J23" s="541">
        <v>43645</v>
      </c>
      <c r="K23" s="541">
        <v>639</v>
      </c>
      <c r="L23" s="541">
        <v>585</v>
      </c>
    </row>
    <row r="24" spans="1:12" s="538" customFormat="1" ht="16.5">
      <c r="A24" s="436">
        <v>13</v>
      </c>
      <c r="B24" s="653" t="s">
        <v>881</v>
      </c>
      <c r="C24" s="541">
        <v>1617</v>
      </c>
      <c r="D24" s="541">
        <v>158126</v>
      </c>
      <c r="E24" s="541">
        <v>1617</v>
      </c>
      <c r="F24" s="541">
        <v>158126</v>
      </c>
      <c r="G24" s="541">
        <v>1617</v>
      </c>
      <c r="H24" s="541">
        <v>158126</v>
      </c>
      <c r="I24" s="541">
        <v>1617</v>
      </c>
      <c r="J24" s="541">
        <v>158126</v>
      </c>
      <c r="K24" s="541">
        <v>2202</v>
      </c>
      <c r="L24" s="541">
        <v>2033</v>
      </c>
    </row>
    <row r="25" spans="1:12" s="538" customFormat="1" ht="16.5">
      <c r="A25" s="436">
        <v>14</v>
      </c>
      <c r="B25" s="653" t="s">
        <v>882</v>
      </c>
      <c r="C25" s="541">
        <v>496</v>
      </c>
      <c r="D25" s="541">
        <v>51992</v>
      </c>
      <c r="E25" s="541">
        <v>496</v>
      </c>
      <c r="F25" s="541">
        <v>51992</v>
      </c>
      <c r="G25" s="541">
        <v>496</v>
      </c>
      <c r="H25" s="541">
        <v>51992</v>
      </c>
      <c r="I25" s="541">
        <v>496</v>
      </c>
      <c r="J25" s="541">
        <v>51992</v>
      </c>
      <c r="K25" s="541">
        <v>1022</v>
      </c>
      <c r="L25" s="541">
        <v>905</v>
      </c>
    </row>
    <row r="26" spans="1:12" s="538" customFormat="1" ht="16.5">
      <c r="A26" s="436">
        <v>15</v>
      </c>
      <c r="B26" s="653" t="s">
        <v>883</v>
      </c>
      <c r="C26" s="541">
        <v>611</v>
      </c>
      <c r="D26" s="541">
        <v>58304</v>
      </c>
      <c r="E26" s="541">
        <v>611</v>
      </c>
      <c r="F26" s="541">
        <v>58304</v>
      </c>
      <c r="G26" s="541">
        <v>611</v>
      </c>
      <c r="H26" s="541">
        <v>58304</v>
      </c>
      <c r="I26" s="541">
        <v>611</v>
      </c>
      <c r="J26" s="541">
        <v>58304</v>
      </c>
      <c r="K26" s="541">
        <v>612</v>
      </c>
      <c r="L26" s="541">
        <v>450</v>
      </c>
    </row>
    <row r="27" spans="1:12" s="538" customFormat="1" ht="16.5">
      <c r="A27" s="436">
        <v>16</v>
      </c>
      <c r="B27" s="653" t="s">
        <v>884</v>
      </c>
      <c r="C27" s="541">
        <v>556</v>
      </c>
      <c r="D27" s="541">
        <v>60756</v>
      </c>
      <c r="E27" s="541">
        <v>556</v>
      </c>
      <c r="F27" s="541">
        <v>60756</v>
      </c>
      <c r="G27" s="541">
        <v>556</v>
      </c>
      <c r="H27" s="541">
        <v>60756</v>
      </c>
      <c r="I27" s="541">
        <v>556</v>
      </c>
      <c r="J27" s="541">
        <v>60756</v>
      </c>
      <c r="K27" s="541">
        <v>819</v>
      </c>
      <c r="L27" s="541">
        <v>788</v>
      </c>
    </row>
    <row r="28" spans="1:12" s="538" customFormat="1" ht="16.5">
      <c r="A28" s="436">
        <v>17</v>
      </c>
      <c r="B28" s="653" t="s">
        <v>885</v>
      </c>
      <c r="C28" s="541">
        <v>654</v>
      </c>
      <c r="D28" s="541">
        <v>31246</v>
      </c>
      <c r="E28" s="541">
        <v>654</v>
      </c>
      <c r="F28" s="541">
        <v>31246</v>
      </c>
      <c r="G28" s="541">
        <v>654</v>
      </c>
      <c r="H28" s="541">
        <v>31246</v>
      </c>
      <c r="I28" s="541">
        <v>654</v>
      </c>
      <c r="J28" s="541">
        <v>31246</v>
      </c>
      <c r="K28" s="541">
        <v>1944</v>
      </c>
      <c r="L28" s="541">
        <v>1672</v>
      </c>
    </row>
    <row r="29" spans="1:12" s="538" customFormat="1" ht="16.5">
      <c r="A29" s="436">
        <v>18</v>
      </c>
      <c r="B29" s="653" t="s">
        <v>888</v>
      </c>
      <c r="C29" s="541">
        <v>1343</v>
      </c>
      <c r="D29" s="541">
        <v>101258</v>
      </c>
      <c r="E29" s="541">
        <v>1343</v>
      </c>
      <c r="F29" s="541">
        <v>101258</v>
      </c>
      <c r="G29" s="541">
        <v>1343</v>
      </c>
      <c r="H29" s="541">
        <v>101258</v>
      </c>
      <c r="I29" s="541">
        <v>1343</v>
      </c>
      <c r="J29" s="541">
        <v>101258</v>
      </c>
      <c r="K29" s="541">
        <v>1132</v>
      </c>
      <c r="L29" s="541">
        <v>982</v>
      </c>
    </row>
    <row r="30" spans="1:12" s="538" customFormat="1" ht="16.5">
      <c r="A30" s="436">
        <v>19</v>
      </c>
      <c r="B30" s="653" t="s">
        <v>886</v>
      </c>
      <c r="C30" s="541">
        <v>841</v>
      </c>
      <c r="D30" s="541">
        <v>39525</v>
      </c>
      <c r="E30" s="541">
        <v>841</v>
      </c>
      <c r="F30" s="541">
        <v>39525</v>
      </c>
      <c r="G30" s="541">
        <v>841</v>
      </c>
      <c r="H30" s="541">
        <v>39525</v>
      </c>
      <c r="I30" s="541">
        <v>841</v>
      </c>
      <c r="J30" s="541">
        <v>39525</v>
      </c>
      <c r="K30" s="541">
        <v>353</v>
      </c>
      <c r="L30" s="541">
        <v>243</v>
      </c>
    </row>
    <row r="31" spans="1:12" s="538" customFormat="1" ht="16.5">
      <c r="A31" s="436">
        <v>20</v>
      </c>
      <c r="B31" s="653" t="s">
        <v>887</v>
      </c>
      <c r="C31" s="541">
        <v>1052</v>
      </c>
      <c r="D31" s="541">
        <v>86728</v>
      </c>
      <c r="E31" s="541">
        <v>1052</v>
      </c>
      <c r="F31" s="541">
        <v>86728</v>
      </c>
      <c r="G31" s="541">
        <v>1052</v>
      </c>
      <c r="H31" s="541">
        <v>86728</v>
      </c>
      <c r="I31" s="541">
        <v>1052</v>
      </c>
      <c r="J31" s="541">
        <v>86728</v>
      </c>
      <c r="K31" s="541">
        <v>1339</v>
      </c>
      <c r="L31" s="541">
        <v>1210</v>
      </c>
    </row>
    <row r="32" spans="1:12" s="538" customFormat="1" ht="16.5">
      <c r="A32" s="436">
        <v>21</v>
      </c>
      <c r="B32" s="653" t="s">
        <v>915</v>
      </c>
      <c r="C32" s="541">
        <v>665</v>
      </c>
      <c r="D32" s="541">
        <v>53180</v>
      </c>
      <c r="E32" s="541">
        <v>665</v>
      </c>
      <c r="F32" s="541">
        <v>53180</v>
      </c>
      <c r="G32" s="541">
        <v>665</v>
      </c>
      <c r="H32" s="541">
        <v>53180</v>
      </c>
      <c r="I32" s="541">
        <v>665</v>
      </c>
      <c r="J32" s="541">
        <v>53180</v>
      </c>
      <c r="K32" s="541">
        <v>2153</v>
      </c>
      <c r="L32" s="541">
        <v>2043</v>
      </c>
    </row>
    <row r="33" spans="1:13" s="538" customFormat="1" ht="16.5">
      <c r="A33" s="436">
        <v>22</v>
      </c>
      <c r="B33" s="653" t="s">
        <v>890</v>
      </c>
      <c r="C33" s="541">
        <v>788</v>
      </c>
      <c r="D33" s="541">
        <v>70710</v>
      </c>
      <c r="E33" s="541">
        <v>788</v>
      </c>
      <c r="F33" s="541">
        <v>70710</v>
      </c>
      <c r="G33" s="541">
        <v>788</v>
      </c>
      <c r="H33" s="541">
        <v>70710</v>
      </c>
      <c r="I33" s="541">
        <v>788</v>
      </c>
      <c r="J33" s="541">
        <v>70710</v>
      </c>
      <c r="K33" s="541">
        <v>582</v>
      </c>
      <c r="L33" s="541">
        <v>429</v>
      </c>
    </row>
    <row r="34" spans="1:13" s="538" customFormat="1" ht="16.5">
      <c r="A34" s="436" t="s">
        <v>15</v>
      </c>
      <c r="B34" s="436"/>
      <c r="C34" s="436">
        <f>SUM(C12:C33)</f>
        <v>19735</v>
      </c>
      <c r="D34" s="436">
        <f t="shared" ref="D34:L34" si="0">SUM(D12:D33)</f>
        <v>1504022</v>
      </c>
      <c r="E34" s="436">
        <f t="shared" si="0"/>
        <v>19735</v>
      </c>
      <c r="F34" s="436">
        <f t="shared" si="0"/>
        <v>1504022</v>
      </c>
      <c r="G34" s="436">
        <f t="shared" si="0"/>
        <v>19735</v>
      </c>
      <c r="H34" s="436">
        <f t="shared" si="0"/>
        <v>1504022</v>
      </c>
      <c r="I34" s="436">
        <f t="shared" si="0"/>
        <v>19735</v>
      </c>
      <c r="J34" s="436">
        <f t="shared" si="0"/>
        <v>1504022</v>
      </c>
      <c r="K34" s="436">
        <f t="shared" si="0"/>
        <v>23863</v>
      </c>
      <c r="L34" s="436">
        <f t="shared" si="0"/>
        <v>20114</v>
      </c>
    </row>
    <row r="35" spans="1:13">
      <c r="A35" s="80"/>
      <c r="B35" s="80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3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3" ht="18">
      <c r="A38" s="503" t="s">
        <v>1022</v>
      </c>
      <c r="B38" s="83"/>
    </row>
    <row r="39" spans="1:13">
      <c r="A39" s="1033"/>
      <c r="B39" s="1033"/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</row>
    <row r="40" spans="1:13" ht="19.5">
      <c r="A40" s="72"/>
      <c r="B40" s="72"/>
      <c r="C40" s="72"/>
      <c r="D40" s="72"/>
      <c r="E40" s="72"/>
      <c r="F40" s="72"/>
      <c r="G40" s="72"/>
      <c r="H40" s="72"/>
      <c r="I40" s="841" t="s">
        <v>848</v>
      </c>
      <c r="J40" s="841"/>
      <c r="K40" s="841"/>
      <c r="L40" s="841"/>
      <c r="M40" s="841"/>
    </row>
    <row r="41" spans="1:13" ht="19.5">
      <c r="C41" s="83"/>
      <c r="D41" s="83"/>
      <c r="E41" s="83"/>
      <c r="F41" s="83"/>
      <c r="G41" s="83"/>
      <c r="H41" s="83"/>
      <c r="I41" s="841" t="s">
        <v>849</v>
      </c>
      <c r="J41" s="841"/>
      <c r="K41" s="841"/>
      <c r="L41" s="841"/>
      <c r="M41" s="841"/>
    </row>
    <row r="42" spans="1:13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72"/>
      <c r="L42" s="72"/>
    </row>
    <row r="43" spans="1:13" ht="15.6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72"/>
      <c r="L43" s="72"/>
    </row>
    <row r="44" spans="1:13">
      <c r="A44" s="72"/>
      <c r="B44" s="72"/>
      <c r="C44" s="72"/>
      <c r="D44" s="72"/>
      <c r="E44" s="72"/>
      <c r="F44" s="72"/>
      <c r="I44" s="27"/>
      <c r="J44" s="27"/>
      <c r="K44" s="27"/>
      <c r="L44" s="27"/>
    </row>
  </sheetData>
  <mergeCells count="18">
    <mergeCell ref="K1:L1"/>
    <mergeCell ref="G9:H9"/>
    <mergeCell ref="D9:D10"/>
    <mergeCell ref="E9:F9"/>
    <mergeCell ref="I9:J9"/>
    <mergeCell ref="K9:L9"/>
    <mergeCell ref="K8:L8"/>
    <mergeCell ref="A5:L5"/>
    <mergeCell ref="A7:C7"/>
    <mergeCell ref="B9:B10"/>
    <mergeCell ref="A9:A10"/>
    <mergeCell ref="C9:C10"/>
    <mergeCell ref="A2:H2"/>
    <mergeCell ref="A3:H3"/>
    <mergeCell ref="I41:M41"/>
    <mergeCell ref="A39:H39"/>
    <mergeCell ref="I39:L39"/>
    <mergeCell ref="I40:M40"/>
  </mergeCells>
  <printOptions horizontalCentered="1"/>
  <pageMargins left="0.43" right="0.42" top="0.49" bottom="0" header="0.31496062992125984" footer="0.31496062992125984"/>
  <pageSetup paperSize="9" scale="76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0"/>
  <sheetViews>
    <sheetView view="pageBreakPreview" topLeftCell="A8" zoomScaleSheetLayoutView="100" workbookViewId="0">
      <selection activeCell="O27" sqref="O27"/>
    </sheetView>
  </sheetViews>
  <sheetFormatPr defaultColWidth="8.85546875" defaultRowHeight="12.75"/>
  <cols>
    <col min="1" max="1" width="11.140625" style="72" customWidth="1"/>
    <col min="2" max="2" width="19.140625" style="72" customWidth="1"/>
    <col min="3" max="3" width="20.5703125" style="72" customWidth="1"/>
    <col min="4" max="4" width="22.28515625" style="72" customWidth="1"/>
    <col min="5" max="5" width="25.42578125" style="339" customWidth="1"/>
    <col min="6" max="6" width="27.42578125" style="339" customWidth="1"/>
    <col min="7" max="16384" width="8.85546875" style="72"/>
  </cols>
  <sheetData>
    <row r="1" spans="1:7" ht="12.75" customHeight="1">
      <c r="D1" s="190"/>
      <c r="E1" s="346"/>
      <c r="F1" s="561" t="s">
        <v>93</v>
      </c>
    </row>
    <row r="2" spans="1:7" ht="15" customHeight="1">
      <c r="B2" s="1031" t="s">
        <v>0</v>
      </c>
      <c r="C2" s="1031"/>
      <c r="D2" s="1031"/>
      <c r="E2" s="1031"/>
      <c r="F2" s="1031"/>
    </row>
    <row r="3" spans="1:7" ht="20.25">
      <c r="B3" s="1032" t="s">
        <v>717</v>
      </c>
      <c r="C3" s="1032"/>
      <c r="D3" s="1032"/>
      <c r="E3" s="1032"/>
      <c r="F3" s="1032"/>
    </row>
    <row r="4" spans="1:7">
      <c r="A4" s="1038" t="s">
        <v>420</v>
      </c>
      <c r="B4" s="1038"/>
      <c r="C4" s="1038"/>
      <c r="D4" s="1038"/>
      <c r="E4" s="1038"/>
      <c r="F4" s="1038"/>
    </row>
    <row r="5" spans="1:7" ht="8.4499999999999993" customHeight="1">
      <c r="A5" s="73"/>
      <c r="B5" s="73"/>
      <c r="C5" s="73"/>
      <c r="D5" s="73"/>
      <c r="E5" s="327"/>
      <c r="F5" s="327"/>
    </row>
    <row r="6" spans="1:7" ht="18" customHeight="1">
      <c r="A6" s="840" t="s">
        <v>850</v>
      </c>
      <c r="B6" s="840"/>
      <c r="C6" s="840"/>
    </row>
    <row r="7" spans="1:7" ht="18" hidden="1" customHeight="1">
      <c r="A7" s="74" t="s">
        <v>1</v>
      </c>
    </row>
    <row r="8" spans="1:7" ht="18" customHeight="1">
      <c r="A8" s="1036" t="s">
        <v>2</v>
      </c>
      <c r="B8" s="1036" t="s">
        <v>3</v>
      </c>
      <c r="C8" s="1039" t="s">
        <v>416</v>
      </c>
      <c r="D8" s="1040"/>
      <c r="E8" s="1041" t="s">
        <v>419</v>
      </c>
      <c r="F8" s="1041"/>
    </row>
    <row r="9" spans="1:7" s="84" customFormat="1" ht="25.5">
      <c r="A9" s="1036"/>
      <c r="B9" s="1036"/>
      <c r="C9" s="76" t="s">
        <v>417</v>
      </c>
      <c r="D9" s="76" t="s">
        <v>418</v>
      </c>
      <c r="E9" s="337" t="s">
        <v>417</v>
      </c>
      <c r="F9" s="337" t="s">
        <v>418</v>
      </c>
      <c r="G9" s="99"/>
    </row>
    <row r="10" spans="1:7" s="137" customFormat="1">
      <c r="A10" s="222">
        <v>1</v>
      </c>
      <c r="B10" s="222">
        <v>2</v>
      </c>
      <c r="C10" s="222">
        <v>3</v>
      </c>
      <c r="D10" s="222">
        <v>4</v>
      </c>
      <c r="E10" s="222">
        <v>5</v>
      </c>
      <c r="F10" s="222">
        <v>6</v>
      </c>
    </row>
    <row r="11" spans="1:7" ht="14.25">
      <c r="A11" s="41">
        <v>1</v>
      </c>
      <c r="B11" s="40" t="s">
        <v>869</v>
      </c>
      <c r="C11" s="78">
        <v>880</v>
      </c>
      <c r="D11" s="78">
        <f>C11</f>
        <v>880</v>
      </c>
      <c r="E11" s="78">
        <v>464</v>
      </c>
      <c r="F11" s="78">
        <v>464</v>
      </c>
    </row>
    <row r="12" spans="1:7" ht="14.25">
      <c r="A12" s="41">
        <v>2</v>
      </c>
      <c r="B12" s="40" t="s">
        <v>870</v>
      </c>
      <c r="C12" s="78">
        <v>183</v>
      </c>
      <c r="D12" s="78">
        <f t="shared" ref="D12:D32" si="0">C12</f>
        <v>183</v>
      </c>
      <c r="E12" s="78">
        <v>119</v>
      </c>
      <c r="F12" s="78">
        <v>119</v>
      </c>
    </row>
    <row r="13" spans="1:7" ht="14.25">
      <c r="A13" s="41">
        <v>3</v>
      </c>
      <c r="B13" s="40" t="s">
        <v>871</v>
      </c>
      <c r="C13" s="78">
        <v>401</v>
      </c>
      <c r="D13" s="78">
        <f t="shared" si="0"/>
        <v>401</v>
      </c>
      <c r="E13" s="78">
        <v>287</v>
      </c>
      <c r="F13" s="78">
        <v>287</v>
      </c>
    </row>
    <row r="14" spans="1:7" ht="14.25">
      <c r="A14" s="41">
        <v>4</v>
      </c>
      <c r="B14" s="40" t="s">
        <v>872</v>
      </c>
      <c r="C14" s="78">
        <v>249</v>
      </c>
      <c r="D14" s="78">
        <f t="shared" si="0"/>
        <v>249</v>
      </c>
      <c r="E14" s="78">
        <v>164</v>
      </c>
      <c r="F14" s="78">
        <v>164</v>
      </c>
    </row>
    <row r="15" spans="1:7" ht="14.25">
      <c r="A15" s="41">
        <v>5</v>
      </c>
      <c r="B15" s="40" t="s">
        <v>873</v>
      </c>
      <c r="C15" s="78">
        <v>438</v>
      </c>
      <c r="D15" s="78">
        <f t="shared" si="0"/>
        <v>438</v>
      </c>
      <c r="E15" s="78">
        <v>225</v>
      </c>
      <c r="F15" s="78">
        <v>225</v>
      </c>
    </row>
    <row r="16" spans="1:7" ht="14.25">
      <c r="A16" s="41">
        <v>6</v>
      </c>
      <c r="B16" s="40" t="s">
        <v>874</v>
      </c>
      <c r="C16" s="78">
        <v>475</v>
      </c>
      <c r="D16" s="78">
        <f t="shared" si="0"/>
        <v>475</v>
      </c>
      <c r="E16" s="78">
        <v>236</v>
      </c>
      <c r="F16" s="78">
        <v>236</v>
      </c>
    </row>
    <row r="17" spans="1:6" ht="14.25">
      <c r="A17" s="41">
        <v>7</v>
      </c>
      <c r="B17" s="40" t="s">
        <v>875</v>
      </c>
      <c r="C17" s="78">
        <v>610</v>
      </c>
      <c r="D17" s="78">
        <f t="shared" si="0"/>
        <v>610</v>
      </c>
      <c r="E17" s="78">
        <v>238</v>
      </c>
      <c r="F17" s="78">
        <v>238</v>
      </c>
    </row>
    <row r="18" spans="1:6" ht="14.25">
      <c r="A18" s="41">
        <v>8</v>
      </c>
      <c r="B18" s="40" t="s">
        <v>876</v>
      </c>
      <c r="C18" s="78">
        <v>1108</v>
      </c>
      <c r="D18" s="78">
        <f t="shared" si="0"/>
        <v>1108</v>
      </c>
      <c r="E18" s="78">
        <v>464</v>
      </c>
      <c r="F18" s="78">
        <v>464</v>
      </c>
    </row>
    <row r="19" spans="1:6" ht="14.25">
      <c r="A19" s="41">
        <v>9</v>
      </c>
      <c r="B19" s="40" t="s">
        <v>877</v>
      </c>
      <c r="C19" s="78">
        <v>378</v>
      </c>
      <c r="D19" s="78">
        <f t="shared" si="0"/>
        <v>378</v>
      </c>
      <c r="E19" s="78">
        <v>166</v>
      </c>
      <c r="F19" s="78">
        <v>166</v>
      </c>
    </row>
    <row r="20" spans="1:6" ht="14.25">
      <c r="A20" s="41">
        <v>10</v>
      </c>
      <c r="B20" s="40" t="s">
        <v>878</v>
      </c>
      <c r="C20" s="78">
        <v>1232</v>
      </c>
      <c r="D20" s="78">
        <f t="shared" si="0"/>
        <v>1232</v>
      </c>
      <c r="E20" s="78">
        <v>527</v>
      </c>
      <c r="F20" s="78">
        <v>527</v>
      </c>
    </row>
    <row r="21" spans="1:6" ht="14.25">
      <c r="A21" s="41">
        <v>11</v>
      </c>
      <c r="B21" s="40" t="s">
        <v>879</v>
      </c>
      <c r="C21" s="78">
        <v>974</v>
      </c>
      <c r="D21" s="78">
        <f t="shared" si="0"/>
        <v>974</v>
      </c>
      <c r="E21" s="78">
        <v>490</v>
      </c>
      <c r="F21" s="78">
        <v>490</v>
      </c>
    </row>
    <row r="22" spans="1:6" ht="14.25">
      <c r="A22" s="41">
        <v>12</v>
      </c>
      <c r="B22" s="40" t="s">
        <v>880</v>
      </c>
      <c r="C22" s="78">
        <v>532</v>
      </c>
      <c r="D22" s="78">
        <f t="shared" si="0"/>
        <v>532</v>
      </c>
      <c r="E22" s="78">
        <v>272</v>
      </c>
      <c r="F22" s="78">
        <v>272</v>
      </c>
    </row>
    <row r="23" spans="1:6" ht="14.25">
      <c r="A23" s="41">
        <v>13</v>
      </c>
      <c r="B23" s="40" t="s">
        <v>881</v>
      </c>
      <c r="C23" s="78">
        <v>1033</v>
      </c>
      <c r="D23" s="78">
        <f t="shared" si="0"/>
        <v>1033</v>
      </c>
      <c r="E23" s="78">
        <v>584</v>
      </c>
      <c r="F23" s="78">
        <v>584</v>
      </c>
    </row>
    <row r="24" spans="1:6" ht="14.25">
      <c r="A24" s="41">
        <v>14</v>
      </c>
      <c r="B24" s="40" t="s">
        <v>882</v>
      </c>
      <c r="C24" s="78">
        <v>298</v>
      </c>
      <c r="D24" s="78">
        <f t="shared" si="0"/>
        <v>298</v>
      </c>
      <c r="E24" s="78">
        <v>198</v>
      </c>
      <c r="F24" s="78">
        <v>198</v>
      </c>
    </row>
    <row r="25" spans="1:6" ht="14.25">
      <c r="A25" s="41">
        <v>15</v>
      </c>
      <c r="B25" s="40" t="s">
        <v>883</v>
      </c>
      <c r="C25" s="78">
        <v>361</v>
      </c>
      <c r="D25" s="78">
        <f t="shared" si="0"/>
        <v>361</v>
      </c>
      <c r="E25" s="78">
        <v>250</v>
      </c>
      <c r="F25" s="78">
        <v>250</v>
      </c>
    </row>
    <row r="26" spans="1:6" ht="14.25">
      <c r="A26" s="41">
        <v>16</v>
      </c>
      <c r="B26" s="40" t="s">
        <v>884</v>
      </c>
      <c r="C26" s="78">
        <v>332</v>
      </c>
      <c r="D26" s="78">
        <f t="shared" si="0"/>
        <v>332</v>
      </c>
      <c r="E26" s="78">
        <v>224</v>
      </c>
      <c r="F26" s="78">
        <v>224</v>
      </c>
    </row>
    <row r="27" spans="1:6" ht="14.25">
      <c r="A27" s="41">
        <v>17</v>
      </c>
      <c r="B27" s="40" t="s">
        <v>885</v>
      </c>
      <c r="C27" s="78">
        <v>427</v>
      </c>
      <c r="D27" s="78">
        <f t="shared" si="0"/>
        <v>427</v>
      </c>
      <c r="E27" s="78">
        <v>227</v>
      </c>
      <c r="F27" s="78">
        <v>227</v>
      </c>
    </row>
    <row r="28" spans="1:6" ht="14.25">
      <c r="A28" s="41">
        <v>18</v>
      </c>
      <c r="B28" s="40" t="s">
        <v>888</v>
      </c>
      <c r="C28" s="78">
        <v>940</v>
      </c>
      <c r="D28" s="78">
        <f t="shared" si="0"/>
        <v>940</v>
      </c>
      <c r="E28" s="78">
        <v>403</v>
      </c>
      <c r="F28" s="78">
        <v>403</v>
      </c>
    </row>
    <row r="29" spans="1:6" ht="14.25">
      <c r="A29" s="41">
        <v>19</v>
      </c>
      <c r="B29" s="40" t="s">
        <v>886</v>
      </c>
      <c r="C29" s="78">
        <v>552</v>
      </c>
      <c r="D29" s="78">
        <f t="shared" si="0"/>
        <v>552</v>
      </c>
      <c r="E29" s="78">
        <v>289</v>
      </c>
      <c r="F29" s="78">
        <v>289</v>
      </c>
    </row>
    <row r="30" spans="1:6" ht="14.25">
      <c r="A30" s="41">
        <v>20</v>
      </c>
      <c r="B30" s="40" t="s">
        <v>887</v>
      </c>
      <c r="C30" s="78">
        <v>669</v>
      </c>
      <c r="D30" s="78">
        <f t="shared" si="0"/>
        <v>669</v>
      </c>
      <c r="E30" s="78">
        <v>383</v>
      </c>
      <c r="F30" s="78">
        <v>383</v>
      </c>
    </row>
    <row r="31" spans="1:6" ht="14.25">
      <c r="A31" s="41">
        <v>21</v>
      </c>
      <c r="B31" s="40" t="s">
        <v>915</v>
      </c>
      <c r="C31" s="78">
        <v>444</v>
      </c>
      <c r="D31" s="78">
        <f t="shared" si="0"/>
        <v>444</v>
      </c>
      <c r="E31" s="78">
        <v>221</v>
      </c>
      <c r="F31" s="78">
        <v>221</v>
      </c>
    </row>
    <row r="32" spans="1:6" ht="14.25">
      <c r="A32" s="41">
        <v>22</v>
      </c>
      <c r="B32" s="40" t="s">
        <v>890</v>
      </c>
      <c r="C32" s="78">
        <v>510</v>
      </c>
      <c r="D32" s="78">
        <f t="shared" si="0"/>
        <v>510</v>
      </c>
      <c r="E32" s="78">
        <v>278</v>
      </c>
      <c r="F32" s="78">
        <v>278</v>
      </c>
    </row>
    <row r="33" spans="1:8">
      <c r="B33" s="560" t="s">
        <v>15</v>
      </c>
      <c r="C33" s="75">
        <f>SUM(C11:C32)</f>
        <v>13026</v>
      </c>
      <c r="D33" s="75">
        <f t="shared" ref="D33:F33" si="1">SUM(D11:D32)</f>
        <v>13026</v>
      </c>
      <c r="E33" s="75">
        <f t="shared" si="1"/>
        <v>6709</v>
      </c>
      <c r="F33" s="75">
        <f t="shared" si="1"/>
        <v>6709</v>
      </c>
    </row>
    <row r="34" spans="1:8">
      <c r="A34" s="81"/>
      <c r="B34" s="82"/>
      <c r="C34" s="82"/>
      <c r="D34" s="82"/>
      <c r="E34" s="562"/>
      <c r="F34" s="562"/>
    </row>
    <row r="35" spans="1:8">
      <c r="C35" s="72" t="s">
        <v>11</v>
      </c>
    </row>
    <row r="36" spans="1:8" ht="15.75" customHeight="1">
      <c r="A36" s="83" t="s">
        <v>1022</v>
      </c>
      <c r="B36" s="83"/>
      <c r="C36" s="83"/>
      <c r="D36" s="83"/>
      <c r="E36" s="338"/>
      <c r="F36" s="338"/>
    </row>
    <row r="37" spans="1:8" ht="15.6" customHeight="1">
      <c r="A37" s="113"/>
      <c r="B37" s="113"/>
      <c r="C37" s="113"/>
      <c r="D37" s="113"/>
      <c r="E37" s="563"/>
      <c r="F37" s="563"/>
    </row>
    <row r="38" spans="1:8" ht="19.5">
      <c r="A38" s="113"/>
      <c r="B38" s="113"/>
      <c r="C38" s="113"/>
      <c r="D38" s="841" t="s">
        <v>848</v>
      </c>
      <c r="E38" s="841"/>
      <c r="F38" s="841"/>
      <c r="G38" s="841"/>
      <c r="H38" s="841"/>
    </row>
    <row r="39" spans="1:8" ht="19.5">
      <c r="D39" s="841" t="s">
        <v>849</v>
      </c>
      <c r="E39" s="841"/>
      <c r="F39" s="841"/>
      <c r="G39" s="841"/>
      <c r="H39" s="841"/>
    </row>
    <row r="40" spans="1:8">
      <c r="A40" s="268"/>
      <c r="B40" s="268"/>
      <c r="C40" s="268"/>
      <c r="D40" s="268"/>
    </row>
  </sheetData>
  <mergeCells count="10">
    <mergeCell ref="D38:H38"/>
    <mergeCell ref="D39:H39"/>
    <mergeCell ref="B3:F3"/>
    <mergeCell ref="B2:F2"/>
    <mergeCell ref="A4:F4"/>
    <mergeCell ref="C8:D8"/>
    <mergeCell ref="E8:F8"/>
    <mergeCell ref="A8:A9"/>
    <mergeCell ref="B8:B9"/>
    <mergeCell ref="A6:C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9"/>
  <sheetViews>
    <sheetView view="pageBreakPreview" topLeftCell="A16" zoomScaleNormal="85" zoomScaleSheetLayoutView="100" workbookViewId="0">
      <selection activeCell="O27" sqref="O27"/>
    </sheetView>
  </sheetViews>
  <sheetFormatPr defaultRowHeight="12.75"/>
  <cols>
    <col min="2" max="2" width="16.5703125" bestFit="1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7.140625" customWidth="1"/>
  </cols>
  <sheetData>
    <row r="1" spans="1:13" ht="15">
      <c r="A1" s="72"/>
      <c r="B1" s="72"/>
      <c r="C1" s="72"/>
      <c r="D1" s="1043"/>
      <c r="E1" s="1043"/>
      <c r="F1" s="32"/>
      <c r="G1" s="1043" t="s">
        <v>422</v>
      </c>
      <c r="H1" s="1043"/>
      <c r="I1" s="1043"/>
      <c r="J1" s="1043"/>
      <c r="K1" s="85"/>
      <c r="L1" s="72"/>
      <c r="M1" s="72"/>
    </row>
    <row r="2" spans="1:13" ht="15.75">
      <c r="A2" s="1031" t="s">
        <v>0</v>
      </c>
      <c r="B2" s="1031"/>
      <c r="C2" s="1031"/>
      <c r="D2" s="1031"/>
      <c r="E2" s="1031"/>
      <c r="F2" s="1031"/>
      <c r="G2" s="1031"/>
      <c r="H2" s="1031"/>
      <c r="I2" s="1031"/>
      <c r="J2" s="1031"/>
      <c r="K2" s="72"/>
      <c r="L2" s="72"/>
      <c r="M2" s="72"/>
    </row>
    <row r="3" spans="1:13" ht="18">
      <c r="A3" s="105"/>
      <c r="B3" s="105"/>
      <c r="C3" s="1042" t="s">
        <v>717</v>
      </c>
      <c r="D3" s="1042"/>
      <c r="E3" s="1042"/>
      <c r="F3" s="1042"/>
      <c r="G3" s="1042"/>
      <c r="H3" s="1042"/>
      <c r="I3" s="1042"/>
      <c r="J3" s="105"/>
      <c r="K3" s="72"/>
      <c r="L3" s="72"/>
      <c r="M3" s="72"/>
    </row>
    <row r="4" spans="1:13" ht="15.75">
      <c r="A4" s="1035" t="s">
        <v>421</v>
      </c>
      <c r="B4" s="1035"/>
      <c r="C4" s="1035"/>
      <c r="D4" s="1035"/>
      <c r="E4" s="1035"/>
      <c r="F4" s="1035"/>
      <c r="G4" s="1035"/>
      <c r="H4" s="1035"/>
      <c r="I4" s="1035"/>
      <c r="J4" s="1035"/>
      <c r="K4" s="72"/>
      <c r="L4" s="72"/>
      <c r="M4" s="72"/>
    </row>
    <row r="5" spans="1:13" ht="15.75">
      <c r="A5" s="840" t="s">
        <v>850</v>
      </c>
      <c r="B5" s="840"/>
      <c r="C5" s="840"/>
      <c r="D5" s="73"/>
      <c r="E5" s="73"/>
      <c r="F5" s="73"/>
      <c r="G5" s="73"/>
      <c r="H5" s="73"/>
      <c r="I5" s="73"/>
      <c r="J5" s="73"/>
      <c r="K5" s="72"/>
      <c r="L5" s="72"/>
      <c r="M5" s="72"/>
    </row>
    <row r="6" spans="1:13" ht="21.75" customHeight="1">
      <c r="A6" s="1045" t="s">
        <v>2</v>
      </c>
      <c r="B6" s="1045" t="s">
        <v>3</v>
      </c>
      <c r="C6" s="1047" t="s">
        <v>132</v>
      </c>
      <c r="D6" s="1048"/>
      <c r="E6" s="1048"/>
      <c r="F6" s="1048"/>
      <c r="G6" s="1048"/>
      <c r="H6" s="1048"/>
      <c r="I6" s="1048"/>
      <c r="J6" s="1049"/>
      <c r="K6" s="72"/>
      <c r="L6" s="72"/>
      <c r="M6" s="72"/>
    </row>
    <row r="7" spans="1:13" ht="39.75" customHeight="1">
      <c r="A7" s="1046"/>
      <c r="B7" s="1046"/>
      <c r="C7" s="76" t="s">
        <v>189</v>
      </c>
      <c r="D7" s="76" t="s">
        <v>112</v>
      </c>
      <c r="E7" s="76" t="s">
        <v>362</v>
      </c>
      <c r="F7" s="111" t="s">
        <v>158</v>
      </c>
      <c r="G7" s="111" t="s">
        <v>113</v>
      </c>
      <c r="H7" s="129" t="s">
        <v>188</v>
      </c>
      <c r="I7" s="129" t="s">
        <v>687</v>
      </c>
      <c r="J7" s="77" t="s">
        <v>15</v>
      </c>
      <c r="K7" s="84"/>
      <c r="L7" s="84"/>
      <c r="M7" s="84"/>
    </row>
    <row r="8" spans="1:13" s="12" customFormat="1">
      <c r="A8" s="223">
        <v>1</v>
      </c>
      <c r="B8" s="223">
        <v>2</v>
      </c>
      <c r="C8" s="223">
        <v>3</v>
      </c>
      <c r="D8" s="223">
        <v>4</v>
      </c>
      <c r="E8" s="223">
        <v>5</v>
      </c>
      <c r="F8" s="223">
        <v>6</v>
      </c>
      <c r="G8" s="223">
        <v>7</v>
      </c>
      <c r="H8" s="224">
        <v>8</v>
      </c>
      <c r="I8" s="224">
        <v>9</v>
      </c>
      <c r="J8" s="225">
        <v>10</v>
      </c>
      <c r="K8" s="84"/>
      <c r="L8" s="84"/>
      <c r="M8" s="84"/>
    </row>
    <row r="9" spans="1:13" ht="14.25">
      <c r="A9" s="78">
        <v>1</v>
      </c>
      <c r="B9" s="40" t="s">
        <v>869</v>
      </c>
      <c r="C9" s="564">
        <v>0</v>
      </c>
      <c r="D9" s="564">
        <v>0</v>
      </c>
      <c r="E9" s="564">
        <v>1135</v>
      </c>
      <c r="F9" s="564">
        <v>0</v>
      </c>
      <c r="G9" s="564">
        <v>209</v>
      </c>
      <c r="H9" s="565">
        <v>0</v>
      </c>
      <c r="I9" s="565">
        <v>0</v>
      </c>
      <c r="J9" s="566">
        <f>SUM(C9:I9)</f>
        <v>1344</v>
      </c>
      <c r="K9" s="72"/>
      <c r="L9" s="72"/>
      <c r="M9" s="72"/>
    </row>
    <row r="10" spans="1:13" ht="14.25">
      <c r="A10" s="78">
        <v>2</v>
      </c>
      <c r="B10" s="40" t="s">
        <v>870</v>
      </c>
      <c r="C10" s="564">
        <v>0</v>
      </c>
      <c r="D10" s="564">
        <v>0</v>
      </c>
      <c r="E10" s="564">
        <v>302</v>
      </c>
      <c r="F10" s="564">
        <v>0</v>
      </c>
      <c r="G10" s="564">
        <v>0</v>
      </c>
      <c r="H10" s="565">
        <v>0</v>
      </c>
      <c r="I10" s="565">
        <v>0</v>
      </c>
      <c r="J10" s="566">
        <f t="shared" ref="J10:J30" si="0">SUM(C10:I10)</f>
        <v>302</v>
      </c>
      <c r="K10" s="72"/>
      <c r="L10" s="72"/>
      <c r="M10" s="72"/>
    </row>
    <row r="11" spans="1:13" ht="14.25">
      <c r="A11" s="78">
        <v>3</v>
      </c>
      <c r="B11" s="40" t="s">
        <v>871</v>
      </c>
      <c r="C11" s="564">
        <v>0</v>
      </c>
      <c r="D11" s="564">
        <v>0</v>
      </c>
      <c r="E11" s="564">
        <v>638</v>
      </c>
      <c r="F11" s="564">
        <v>0</v>
      </c>
      <c r="G11" s="564">
        <v>50</v>
      </c>
      <c r="H11" s="565">
        <v>0</v>
      </c>
      <c r="I11" s="565">
        <v>0</v>
      </c>
      <c r="J11" s="566">
        <f t="shared" si="0"/>
        <v>688</v>
      </c>
      <c r="K11" s="72"/>
      <c r="L11" s="72"/>
      <c r="M11" s="72"/>
    </row>
    <row r="12" spans="1:13" ht="14.25">
      <c r="A12" s="78">
        <v>4</v>
      </c>
      <c r="B12" s="40" t="s">
        <v>872</v>
      </c>
      <c r="C12" s="564">
        <v>0</v>
      </c>
      <c r="D12" s="564">
        <v>0</v>
      </c>
      <c r="E12" s="564">
        <v>413</v>
      </c>
      <c r="F12" s="564">
        <v>0</v>
      </c>
      <c r="G12" s="564">
        <v>0</v>
      </c>
      <c r="H12" s="565">
        <v>0</v>
      </c>
      <c r="I12" s="565">
        <v>0</v>
      </c>
      <c r="J12" s="566">
        <f t="shared" si="0"/>
        <v>413</v>
      </c>
      <c r="K12" s="72"/>
      <c r="L12" s="72"/>
      <c r="M12" s="72"/>
    </row>
    <row r="13" spans="1:13" ht="14.25">
      <c r="A13" s="78">
        <v>5</v>
      </c>
      <c r="B13" s="40" t="s">
        <v>873</v>
      </c>
      <c r="C13" s="564">
        <v>0</v>
      </c>
      <c r="D13" s="564">
        <v>0</v>
      </c>
      <c r="E13" s="564">
        <v>663</v>
      </c>
      <c r="F13" s="564">
        <v>0</v>
      </c>
      <c r="G13" s="564">
        <v>0</v>
      </c>
      <c r="H13" s="565">
        <v>0</v>
      </c>
      <c r="I13" s="565">
        <v>0</v>
      </c>
      <c r="J13" s="566">
        <f t="shared" si="0"/>
        <v>663</v>
      </c>
      <c r="K13" s="72"/>
      <c r="L13" s="72"/>
      <c r="M13" s="72"/>
    </row>
    <row r="14" spans="1:13" ht="14.25">
      <c r="A14" s="78">
        <v>6</v>
      </c>
      <c r="B14" s="40" t="s">
        <v>874</v>
      </c>
      <c r="C14" s="564">
        <v>0</v>
      </c>
      <c r="D14" s="564">
        <v>0</v>
      </c>
      <c r="E14" s="564">
        <v>711</v>
      </c>
      <c r="F14" s="564">
        <v>0</v>
      </c>
      <c r="G14" s="564">
        <v>0</v>
      </c>
      <c r="H14" s="565">
        <v>0</v>
      </c>
      <c r="I14" s="565">
        <v>0</v>
      </c>
      <c r="J14" s="566">
        <f t="shared" si="0"/>
        <v>711</v>
      </c>
      <c r="K14" s="72"/>
      <c r="L14" s="72"/>
      <c r="M14" s="72"/>
    </row>
    <row r="15" spans="1:13" ht="14.25">
      <c r="A15" s="78">
        <v>7</v>
      </c>
      <c r="B15" s="40" t="s">
        <v>875</v>
      </c>
      <c r="C15" s="564">
        <v>0</v>
      </c>
      <c r="D15" s="564">
        <v>0</v>
      </c>
      <c r="E15" s="564">
        <v>848</v>
      </c>
      <c r="F15" s="564">
        <v>0</v>
      </c>
      <c r="G15" s="564">
        <v>0</v>
      </c>
      <c r="H15" s="565">
        <v>0</v>
      </c>
      <c r="I15" s="565">
        <v>0</v>
      </c>
      <c r="J15" s="566">
        <f t="shared" si="0"/>
        <v>848</v>
      </c>
      <c r="K15" s="72"/>
      <c r="L15" s="72"/>
      <c r="M15" s="72"/>
    </row>
    <row r="16" spans="1:13" ht="14.25">
      <c r="A16" s="78">
        <v>8</v>
      </c>
      <c r="B16" s="40" t="s">
        <v>876</v>
      </c>
      <c r="C16" s="564">
        <v>0</v>
      </c>
      <c r="D16" s="564">
        <v>0</v>
      </c>
      <c r="E16" s="564">
        <v>1572</v>
      </c>
      <c r="F16" s="564">
        <v>0</v>
      </c>
      <c r="G16" s="564">
        <v>0</v>
      </c>
      <c r="H16" s="565">
        <v>0</v>
      </c>
      <c r="I16" s="565">
        <v>0</v>
      </c>
      <c r="J16" s="566">
        <f t="shared" si="0"/>
        <v>1572</v>
      </c>
      <c r="K16" s="72"/>
      <c r="L16" s="72"/>
      <c r="M16" s="72"/>
    </row>
    <row r="17" spans="1:13" ht="14.25">
      <c r="A17" s="78">
        <v>9</v>
      </c>
      <c r="B17" s="40" t="s">
        <v>877</v>
      </c>
      <c r="C17" s="564">
        <v>0</v>
      </c>
      <c r="D17" s="564">
        <v>0</v>
      </c>
      <c r="E17" s="564">
        <v>544</v>
      </c>
      <c r="F17" s="564">
        <v>0</v>
      </c>
      <c r="G17" s="564">
        <v>0</v>
      </c>
      <c r="H17" s="565">
        <v>0</v>
      </c>
      <c r="I17" s="565">
        <v>0</v>
      </c>
      <c r="J17" s="566">
        <f t="shared" si="0"/>
        <v>544</v>
      </c>
      <c r="K17" s="72"/>
      <c r="L17" s="72"/>
      <c r="M17" s="72"/>
    </row>
    <row r="18" spans="1:13" ht="14.25">
      <c r="A18" s="78">
        <v>10</v>
      </c>
      <c r="B18" s="40" t="s">
        <v>878</v>
      </c>
      <c r="C18" s="564">
        <v>0</v>
      </c>
      <c r="D18" s="564">
        <v>0</v>
      </c>
      <c r="E18" s="564">
        <v>1759</v>
      </c>
      <c r="F18" s="564">
        <v>0</v>
      </c>
      <c r="G18" s="564">
        <v>0</v>
      </c>
      <c r="H18" s="565">
        <v>0</v>
      </c>
      <c r="I18" s="565">
        <v>0</v>
      </c>
      <c r="J18" s="566">
        <f t="shared" si="0"/>
        <v>1759</v>
      </c>
      <c r="K18" s="72"/>
      <c r="L18" s="72"/>
      <c r="M18" s="72"/>
    </row>
    <row r="19" spans="1:13" ht="14.25">
      <c r="A19" s="78">
        <v>11</v>
      </c>
      <c r="B19" s="40" t="s">
        <v>879</v>
      </c>
      <c r="C19" s="564">
        <v>0</v>
      </c>
      <c r="D19" s="564">
        <v>0</v>
      </c>
      <c r="E19" s="564">
        <v>1464</v>
      </c>
      <c r="F19" s="564">
        <v>0</v>
      </c>
      <c r="G19" s="564">
        <v>0</v>
      </c>
      <c r="H19" s="565">
        <v>0</v>
      </c>
      <c r="I19" s="564">
        <v>0</v>
      </c>
      <c r="J19" s="566">
        <f t="shared" si="0"/>
        <v>1464</v>
      </c>
      <c r="K19" s="72"/>
      <c r="L19" s="72"/>
      <c r="M19" s="72"/>
    </row>
    <row r="20" spans="1:13" ht="14.25">
      <c r="A20" s="78">
        <v>12</v>
      </c>
      <c r="B20" s="40" t="s">
        <v>880</v>
      </c>
      <c r="C20" s="564">
        <v>0</v>
      </c>
      <c r="D20" s="564">
        <v>0</v>
      </c>
      <c r="E20" s="564">
        <v>804</v>
      </c>
      <c r="F20" s="564">
        <v>0</v>
      </c>
      <c r="G20" s="564">
        <v>0</v>
      </c>
      <c r="H20" s="565">
        <v>0</v>
      </c>
      <c r="I20" s="564">
        <v>0</v>
      </c>
      <c r="J20" s="566">
        <f t="shared" si="0"/>
        <v>804</v>
      </c>
      <c r="K20" s="72"/>
      <c r="L20" s="72"/>
      <c r="M20" s="72"/>
    </row>
    <row r="21" spans="1:13" ht="14.25">
      <c r="A21" s="78">
        <v>13</v>
      </c>
      <c r="B21" s="40" t="s">
        <v>881</v>
      </c>
      <c r="C21" s="564">
        <v>0</v>
      </c>
      <c r="D21" s="564">
        <v>0</v>
      </c>
      <c r="E21" s="564">
        <v>1617</v>
      </c>
      <c r="F21" s="564">
        <v>0</v>
      </c>
      <c r="G21" s="564">
        <v>0</v>
      </c>
      <c r="H21" s="565">
        <v>0</v>
      </c>
      <c r="I21" s="564">
        <v>0</v>
      </c>
      <c r="J21" s="566">
        <f t="shared" si="0"/>
        <v>1617</v>
      </c>
      <c r="K21" s="72"/>
      <c r="L21" s="72"/>
      <c r="M21" s="72"/>
    </row>
    <row r="22" spans="1:13" ht="14.25">
      <c r="A22" s="78">
        <v>14</v>
      </c>
      <c r="B22" s="40" t="s">
        <v>882</v>
      </c>
      <c r="C22" s="564">
        <v>0</v>
      </c>
      <c r="D22" s="564">
        <v>0</v>
      </c>
      <c r="E22" s="564">
        <v>496</v>
      </c>
      <c r="F22" s="564">
        <v>0</v>
      </c>
      <c r="G22" s="564">
        <v>0</v>
      </c>
      <c r="H22" s="565">
        <v>0</v>
      </c>
      <c r="I22" s="564">
        <v>0</v>
      </c>
      <c r="J22" s="566">
        <f t="shared" si="0"/>
        <v>496</v>
      </c>
      <c r="K22" s="72"/>
      <c r="L22" s="72"/>
      <c r="M22" s="72"/>
    </row>
    <row r="23" spans="1:13" ht="14.25">
      <c r="A23" s="78">
        <v>15</v>
      </c>
      <c r="B23" s="40" t="s">
        <v>883</v>
      </c>
      <c r="C23" s="564">
        <v>0</v>
      </c>
      <c r="D23" s="564">
        <v>0</v>
      </c>
      <c r="E23" s="564">
        <v>558</v>
      </c>
      <c r="F23" s="564">
        <v>0</v>
      </c>
      <c r="G23" s="564">
        <v>53</v>
      </c>
      <c r="H23" s="565">
        <v>0</v>
      </c>
      <c r="I23" s="564">
        <v>0</v>
      </c>
      <c r="J23" s="566">
        <f t="shared" si="0"/>
        <v>611</v>
      </c>
      <c r="K23" s="72"/>
      <c r="L23" s="72"/>
      <c r="M23" s="72"/>
    </row>
    <row r="24" spans="1:13" ht="14.25">
      <c r="A24" s="78">
        <v>16</v>
      </c>
      <c r="B24" s="40" t="s">
        <v>884</v>
      </c>
      <c r="C24" s="564">
        <v>0</v>
      </c>
      <c r="D24" s="564">
        <v>0</v>
      </c>
      <c r="E24" s="564">
        <v>556</v>
      </c>
      <c r="F24" s="564">
        <v>0</v>
      </c>
      <c r="G24" s="564">
        <v>0</v>
      </c>
      <c r="H24" s="564">
        <v>0</v>
      </c>
      <c r="I24" s="564">
        <v>0</v>
      </c>
      <c r="J24" s="566">
        <f t="shared" si="0"/>
        <v>556</v>
      </c>
      <c r="K24" s="72"/>
      <c r="L24" s="72"/>
      <c r="M24" s="72"/>
    </row>
    <row r="25" spans="1:13" ht="14.25">
      <c r="A25" s="78">
        <v>17</v>
      </c>
      <c r="B25" s="40" t="s">
        <v>885</v>
      </c>
      <c r="C25" s="564">
        <v>0</v>
      </c>
      <c r="D25" s="564">
        <v>0</v>
      </c>
      <c r="E25" s="564">
        <v>597</v>
      </c>
      <c r="F25" s="564">
        <v>0</v>
      </c>
      <c r="G25" s="564">
        <v>57</v>
      </c>
      <c r="H25" s="564">
        <v>0</v>
      </c>
      <c r="I25" s="564">
        <v>0</v>
      </c>
      <c r="J25" s="566">
        <f t="shared" si="0"/>
        <v>654</v>
      </c>
      <c r="K25" s="72"/>
      <c r="L25" s="72"/>
      <c r="M25" s="72"/>
    </row>
    <row r="26" spans="1:13" ht="14.25">
      <c r="A26" s="78">
        <v>18</v>
      </c>
      <c r="B26" s="40" t="s">
        <v>888</v>
      </c>
      <c r="C26" s="564">
        <v>0</v>
      </c>
      <c r="D26" s="564">
        <v>0</v>
      </c>
      <c r="E26" s="564">
        <v>1250</v>
      </c>
      <c r="F26" s="564">
        <v>0</v>
      </c>
      <c r="G26" s="564">
        <v>93</v>
      </c>
      <c r="H26" s="565">
        <v>0</v>
      </c>
      <c r="I26" s="564">
        <v>0</v>
      </c>
      <c r="J26" s="566">
        <f t="shared" si="0"/>
        <v>1343</v>
      </c>
      <c r="K26" s="72"/>
      <c r="L26" s="72"/>
      <c r="M26" s="72"/>
    </row>
    <row r="27" spans="1:13" ht="14.25">
      <c r="A27" s="78">
        <v>19</v>
      </c>
      <c r="B27" s="40" t="s">
        <v>886</v>
      </c>
      <c r="C27" s="564">
        <v>0</v>
      </c>
      <c r="D27" s="564">
        <v>0</v>
      </c>
      <c r="E27" s="564">
        <v>841</v>
      </c>
      <c r="F27" s="564">
        <v>0</v>
      </c>
      <c r="G27" s="564">
        <v>0</v>
      </c>
      <c r="H27" s="564">
        <v>0</v>
      </c>
      <c r="I27" s="564">
        <v>0</v>
      </c>
      <c r="J27" s="566">
        <f t="shared" si="0"/>
        <v>841</v>
      </c>
      <c r="K27" s="72"/>
      <c r="L27" s="72"/>
      <c r="M27" s="72"/>
    </row>
    <row r="28" spans="1:13" ht="14.25">
      <c r="A28" s="78">
        <v>20</v>
      </c>
      <c r="B28" s="40" t="s">
        <v>887</v>
      </c>
      <c r="C28" s="564">
        <v>0</v>
      </c>
      <c r="D28" s="564">
        <v>0</v>
      </c>
      <c r="E28" s="564">
        <v>1052</v>
      </c>
      <c r="F28" s="564">
        <v>0</v>
      </c>
      <c r="G28" s="564">
        <v>0</v>
      </c>
      <c r="H28" s="564">
        <v>0</v>
      </c>
      <c r="I28" s="564">
        <v>0</v>
      </c>
      <c r="J28" s="566">
        <f t="shared" si="0"/>
        <v>1052</v>
      </c>
      <c r="K28" s="72"/>
      <c r="L28" s="72"/>
      <c r="M28" s="72"/>
    </row>
    <row r="29" spans="1:13" ht="14.25">
      <c r="A29" s="78">
        <v>21</v>
      </c>
      <c r="B29" s="40" t="s">
        <v>915</v>
      </c>
      <c r="C29" s="564">
        <v>0</v>
      </c>
      <c r="D29" s="564">
        <v>0</v>
      </c>
      <c r="E29" s="564">
        <v>598</v>
      </c>
      <c r="F29" s="564">
        <v>0</v>
      </c>
      <c r="G29" s="564">
        <v>67</v>
      </c>
      <c r="H29" s="564">
        <v>0</v>
      </c>
      <c r="I29" s="564">
        <v>0</v>
      </c>
      <c r="J29" s="566">
        <f t="shared" si="0"/>
        <v>665</v>
      </c>
      <c r="K29" s="72"/>
      <c r="L29" s="72"/>
      <c r="M29" s="72"/>
    </row>
    <row r="30" spans="1:13" ht="14.25">
      <c r="A30" s="78">
        <v>22</v>
      </c>
      <c r="B30" s="40" t="s">
        <v>890</v>
      </c>
      <c r="C30" s="564">
        <v>0</v>
      </c>
      <c r="D30" s="564">
        <v>0</v>
      </c>
      <c r="E30" s="564">
        <v>788</v>
      </c>
      <c r="F30" s="564">
        <v>0</v>
      </c>
      <c r="G30" s="564">
        <v>0</v>
      </c>
      <c r="H30" s="564">
        <v>0</v>
      </c>
      <c r="I30" s="564">
        <v>0</v>
      </c>
      <c r="J30" s="566">
        <f t="shared" si="0"/>
        <v>788</v>
      </c>
      <c r="K30" s="72"/>
      <c r="L30" s="72"/>
      <c r="M30" s="72"/>
    </row>
    <row r="31" spans="1:13" ht="14.25">
      <c r="A31" s="75" t="s">
        <v>15</v>
      </c>
      <c r="B31" s="79"/>
      <c r="C31" s="564">
        <f>SUM(C9:C30)</f>
        <v>0</v>
      </c>
      <c r="D31" s="564">
        <f t="shared" ref="D31:J31" si="1">SUM(D9:D30)</f>
        <v>0</v>
      </c>
      <c r="E31" s="564">
        <f t="shared" si="1"/>
        <v>19206</v>
      </c>
      <c r="F31" s="564">
        <f t="shared" si="1"/>
        <v>0</v>
      </c>
      <c r="G31" s="564">
        <f t="shared" si="1"/>
        <v>529</v>
      </c>
      <c r="H31" s="564">
        <f t="shared" si="1"/>
        <v>0</v>
      </c>
      <c r="I31" s="564">
        <f t="shared" si="1"/>
        <v>0</v>
      </c>
      <c r="J31" s="564">
        <f t="shared" si="1"/>
        <v>19735</v>
      </c>
      <c r="L31" s="72"/>
      <c r="M31" s="72"/>
    </row>
    <row r="32" spans="1:13">
      <c r="A32" s="80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>
      <c r="A33" s="679" t="s">
        <v>1000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>
      <c r="A34" s="72" t="s">
        <v>114</v>
      </c>
      <c r="B34" s="72"/>
      <c r="C34" s="72"/>
      <c r="D34" s="1033" t="s">
        <v>116</v>
      </c>
      <c r="E34" s="1033"/>
      <c r="F34" s="1033"/>
      <c r="G34" s="1033"/>
      <c r="H34" s="72"/>
      <c r="I34" s="72"/>
      <c r="J34" s="72"/>
      <c r="K34" s="72"/>
      <c r="L34" s="72"/>
      <c r="M34" s="72"/>
    </row>
    <row r="35" spans="1:13">
      <c r="A35" s="72" t="s">
        <v>190</v>
      </c>
      <c r="B35" s="72"/>
      <c r="C35" s="72"/>
      <c r="D35" s="1044" t="s">
        <v>117</v>
      </c>
      <c r="E35" s="1044"/>
      <c r="F35" s="1044"/>
      <c r="G35" s="1044"/>
      <c r="H35" s="72"/>
      <c r="I35" s="72"/>
      <c r="J35" s="72"/>
      <c r="K35" s="72"/>
      <c r="L35" s="72"/>
      <c r="M35" s="72"/>
    </row>
    <row r="36" spans="1:13">
      <c r="A36" t="s">
        <v>115</v>
      </c>
      <c r="D36" s="112" t="s">
        <v>159</v>
      </c>
      <c r="E36" s="112"/>
      <c r="F36" s="112"/>
      <c r="G36" s="112"/>
    </row>
    <row r="37" spans="1:13">
      <c r="E37" s="72"/>
      <c r="F37" s="72"/>
      <c r="G37" s="72"/>
      <c r="H37" s="72"/>
      <c r="I37" s="72"/>
      <c r="J37" s="72"/>
      <c r="K37" s="72"/>
      <c r="L37" s="72"/>
      <c r="M37" s="72"/>
    </row>
    <row r="38" spans="1:13" ht="19.5">
      <c r="A38" s="83" t="s">
        <v>1022</v>
      </c>
      <c r="B38" s="112"/>
      <c r="C38" s="112"/>
      <c r="D38" s="112"/>
      <c r="E38" s="72"/>
      <c r="F38" s="72"/>
      <c r="G38" s="841" t="s">
        <v>848</v>
      </c>
      <c r="H38" s="841"/>
      <c r="I38" s="841"/>
      <c r="J38" s="841"/>
      <c r="K38" s="841"/>
      <c r="L38" s="72"/>
      <c r="M38" s="72"/>
    </row>
    <row r="39" spans="1:13" ht="19.5">
      <c r="B39" s="83"/>
      <c r="C39" s="83"/>
      <c r="D39" s="83"/>
      <c r="E39" s="83"/>
      <c r="F39" s="83"/>
      <c r="G39" s="841" t="s">
        <v>849</v>
      </c>
      <c r="H39" s="841"/>
      <c r="I39" s="841"/>
      <c r="J39" s="841"/>
      <c r="K39" s="841"/>
      <c r="L39" s="72"/>
      <c r="M39" s="72"/>
    </row>
  </sheetData>
  <mergeCells count="13">
    <mergeCell ref="D34:G34"/>
    <mergeCell ref="D35:G35"/>
    <mergeCell ref="G38:K38"/>
    <mergeCell ref="G39:K39"/>
    <mergeCell ref="A6:A7"/>
    <mergeCell ref="B6:B7"/>
    <mergeCell ref="C6:J6"/>
    <mergeCell ref="A5:C5"/>
    <mergeCell ref="C3:I3"/>
    <mergeCell ref="D1:E1"/>
    <mergeCell ref="G1:J1"/>
    <mergeCell ref="A2:J2"/>
    <mergeCell ref="A4:J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45"/>
  <sheetViews>
    <sheetView view="pageBreakPreview" topLeftCell="A22" zoomScale="76" zoomScaleNormal="80" zoomScaleSheetLayoutView="76" workbookViewId="0">
      <selection activeCell="O27" sqref="O27"/>
    </sheetView>
  </sheetViews>
  <sheetFormatPr defaultRowHeight="12.75"/>
  <cols>
    <col min="1" max="1" width="6.140625" customWidth="1"/>
    <col min="2" max="2" width="18.5703125" bestFit="1" customWidth="1"/>
    <col min="3" max="5" width="17" customWidth="1"/>
    <col min="6" max="6" width="23.7109375" customWidth="1"/>
    <col min="7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2" spans="1:26" ht="19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1052" t="s">
        <v>519</v>
      </c>
      <c r="M2" s="1052"/>
      <c r="N2" s="85"/>
      <c r="O2" s="72"/>
      <c r="P2" s="72"/>
    </row>
    <row r="3" spans="1:26" ht="15.75">
      <c r="A3" s="1031" t="s">
        <v>0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72"/>
      <c r="O3" s="72"/>
      <c r="P3" s="72"/>
    </row>
    <row r="4" spans="1:26" ht="20.25">
      <c r="A4" s="1032" t="s">
        <v>717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72"/>
      <c r="O4" s="72"/>
      <c r="P4" s="72"/>
    </row>
    <row r="5" spans="1:26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26" ht="19.5">
      <c r="A6" s="1053" t="s">
        <v>518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72"/>
      <c r="O6" s="72"/>
      <c r="P6" s="72"/>
    </row>
    <row r="7" spans="1:26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26" ht="15.75">
      <c r="A8" s="840" t="s">
        <v>850</v>
      </c>
      <c r="B8" s="840"/>
      <c r="C8" s="840"/>
      <c r="D8" s="23"/>
      <c r="E8" s="23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26" ht="18">
      <c r="A9" s="74"/>
      <c r="B9" s="74"/>
      <c r="C9" s="74"/>
      <c r="D9" s="74"/>
      <c r="E9" s="74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26" ht="19.899999999999999" customHeight="1">
      <c r="A10" s="1036" t="s">
        <v>2</v>
      </c>
      <c r="B10" s="1036" t="s">
        <v>3</v>
      </c>
      <c r="C10" s="1050" t="s">
        <v>112</v>
      </c>
      <c r="D10" s="1050"/>
      <c r="E10" s="1051"/>
      <c r="F10" s="1054" t="s">
        <v>113</v>
      </c>
      <c r="G10" s="1050"/>
      <c r="H10" s="1050"/>
      <c r="I10" s="1051"/>
      <c r="J10" s="1054" t="s">
        <v>188</v>
      </c>
      <c r="K10" s="1050"/>
      <c r="L10" s="1050"/>
      <c r="M10" s="1051"/>
      <c r="Y10" s="7"/>
      <c r="Z10" s="10"/>
    </row>
    <row r="11" spans="1:26" ht="45.75" customHeight="1">
      <c r="A11" s="1036"/>
      <c r="B11" s="1036"/>
      <c r="C11" s="114" t="s">
        <v>364</v>
      </c>
      <c r="D11" s="3" t="s">
        <v>361</v>
      </c>
      <c r="E11" s="114" t="s">
        <v>191</v>
      </c>
      <c r="F11" s="3" t="s">
        <v>359</v>
      </c>
      <c r="G11" s="114" t="s">
        <v>360</v>
      </c>
      <c r="H11" s="3" t="s">
        <v>361</v>
      </c>
      <c r="I11" s="114" t="s">
        <v>191</v>
      </c>
      <c r="J11" s="3" t="s">
        <v>363</v>
      </c>
      <c r="K11" s="114" t="s">
        <v>360</v>
      </c>
      <c r="L11" s="3" t="s">
        <v>361</v>
      </c>
      <c r="M11" s="4" t="s">
        <v>191</v>
      </c>
    </row>
    <row r="12" spans="1:26" s="12" customFormat="1">
      <c r="A12" s="223">
        <v>1</v>
      </c>
      <c r="B12" s="223">
        <v>2</v>
      </c>
      <c r="C12" s="223">
        <v>3</v>
      </c>
      <c r="D12" s="223">
        <v>4</v>
      </c>
      <c r="E12" s="223">
        <v>5</v>
      </c>
      <c r="F12" s="223">
        <v>6</v>
      </c>
      <c r="G12" s="223">
        <v>7</v>
      </c>
      <c r="H12" s="223">
        <v>8</v>
      </c>
      <c r="I12" s="223">
        <v>9</v>
      </c>
      <c r="J12" s="223">
        <v>10</v>
      </c>
      <c r="K12" s="223">
        <v>11</v>
      </c>
      <c r="L12" s="223">
        <v>12</v>
      </c>
      <c r="M12" s="223">
        <v>13</v>
      </c>
    </row>
    <row r="13" spans="1:26" ht="18">
      <c r="A13" s="658">
        <v>1</v>
      </c>
      <c r="B13" s="458" t="s">
        <v>869</v>
      </c>
      <c r="C13" s="654">
        <v>0</v>
      </c>
      <c r="D13" s="654">
        <v>0</v>
      </c>
      <c r="E13" s="654">
        <v>0</v>
      </c>
      <c r="F13" s="655" t="s">
        <v>967</v>
      </c>
      <c r="G13" s="654">
        <v>1</v>
      </c>
      <c r="H13" s="654">
        <v>209</v>
      </c>
      <c r="I13" s="654">
        <v>38044</v>
      </c>
      <c r="J13" s="654">
        <v>0</v>
      </c>
      <c r="K13" s="654">
        <v>0</v>
      </c>
      <c r="L13" s="654">
        <v>0</v>
      </c>
      <c r="M13" s="654">
        <v>0</v>
      </c>
    </row>
    <row r="14" spans="1:26" ht="18">
      <c r="A14" s="658">
        <v>2</v>
      </c>
      <c r="B14" s="458" t="s">
        <v>870</v>
      </c>
      <c r="C14" s="654">
        <v>0</v>
      </c>
      <c r="D14" s="654">
        <v>0</v>
      </c>
      <c r="E14" s="654">
        <v>0</v>
      </c>
      <c r="F14" s="655">
        <v>0</v>
      </c>
      <c r="G14" s="654">
        <v>0</v>
      </c>
      <c r="H14" s="654">
        <v>0</v>
      </c>
      <c r="I14" s="654">
        <v>0</v>
      </c>
      <c r="J14" s="654">
        <v>0</v>
      </c>
      <c r="K14" s="654">
        <v>0</v>
      </c>
      <c r="L14" s="654">
        <v>0</v>
      </c>
      <c r="M14" s="654">
        <v>0</v>
      </c>
    </row>
    <row r="15" spans="1:26" ht="18">
      <c r="A15" s="658">
        <v>3</v>
      </c>
      <c r="B15" s="458" t="s">
        <v>871</v>
      </c>
      <c r="C15" s="654">
        <v>127</v>
      </c>
      <c r="D15" s="654">
        <v>147</v>
      </c>
      <c r="E15" s="654">
        <v>17860</v>
      </c>
      <c r="F15" s="655" t="s">
        <v>967</v>
      </c>
      <c r="G15" s="654">
        <v>1</v>
      </c>
      <c r="H15" s="654">
        <v>50</v>
      </c>
      <c r="I15" s="654">
        <v>10415</v>
      </c>
      <c r="J15" s="654">
        <v>0</v>
      </c>
      <c r="K15" s="654">
        <v>0</v>
      </c>
      <c r="L15" s="654">
        <v>0</v>
      </c>
      <c r="M15" s="654">
        <v>0</v>
      </c>
    </row>
    <row r="16" spans="1:26" ht="18">
      <c r="A16" s="658">
        <v>4</v>
      </c>
      <c r="B16" s="458" t="s">
        <v>872</v>
      </c>
      <c r="C16" s="654">
        <v>0</v>
      </c>
      <c r="D16" s="654">
        <v>0</v>
      </c>
      <c r="E16" s="654">
        <v>0</v>
      </c>
      <c r="F16" s="655">
        <v>0</v>
      </c>
      <c r="G16" s="654">
        <v>0</v>
      </c>
      <c r="H16" s="654">
        <v>0</v>
      </c>
      <c r="I16" s="654">
        <v>0</v>
      </c>
      <c r="J16" s="654">
        <v>0</v>
      </c>
      <c r="K16" s="654">
        <v>0</v>
      </c>
      <c r="L16" s="654">
        <v>0</v>
      </c>
      <c r="M16" s="654">
        <v>0</v>
      </c>
    </row>
    <row r="17" spans="1:13" ht="18">
      <c r="A17" s="658">
        <v>5</v>
      </c>
      <c r="B17" s="458" t="s">
        <v>873</v>
      </c>
      <c r="C17" s="654">
        <v>0</v>
      </c>
      <c r="D17" s="654">
        <v>0</v>
      </c>
      <c r="E17" s="654">
        <v>0</v>
      </c>
      <c r="F17" s="655">
        <v>0</v>
      </c>
      <c r="G17" s="654">
        <v>0</v>
      </c>
      <c r="H17" s="654">
        <v>0</v>
      </c>
      <c r="I17" s="654">
        <v>0</v>
      </c>
      <c r="J17" s="654">
        <v>0</v>
      </c>
      <c r="K17" s="654">
        <v>0</v>
      </c>
      <c r="L17" s="654">
        <v>0</v>
      </c>
      <c r="M17" s="654">
        <v>0</v>
      </c>
    </row>
    <row r="18" spans="1:13" ht="18">
      <c r="A18" s="658">
        <v>6</v>
      </c>
      <c r="B18" s="458" t="s">
        <v>874</v>
      </c>
      <c r="C18" s="654">
        <v>0</v>
      </c>
      <c r="D18" s="654">
        <v>0</v>
      </c>
      <c r="E18" s="654">
        <v>0</v>
      </c>
      <c r="F18" s="655">
        <v>0</v>
      </c>
      <c r="G18" s="654">
        <v>0</v>
      </c>
      <c r="H18" s="654">
        <v>0</v>
      </c>
      <c r="I18" s="654">
        <v>0</v>
      </c>
      <c r="J18" s="654">
        <v>0</v>
      </c>
      <c r="K18" s="654">
        <v>0</v>
      </c>
      <c r="L18" s="654">
        <v>0</v>
      </c>
      <c r="M18" s="654">
        <v>0</v>
      </c>
    </row>
    <row r="19" spans="1:13" ht="18">
      <c r="A19" s="658">
        <v>7</v>
      </c>
      <c r="B19" s="458" t="s">
        <v>875</v>
      </c>
      <c r="C19" s="654">
        <v>0</v>
      </c>
      <c r="D19" s="654">
        <v>0</v>
      </c>
      <c r="E19" s="654">
        <v>0</v>
      </c>
      <c r="F19" s="655">
        <v>0</v>
      </c>
      <c r="G19" s="654">
        <v>0</v>
      </c>
      <c r="H19" s="654">
        <v>0</v>
      </c>
      <c r="I19" s="654">
        <v>0</v>
      </c>
      <c r="J19" s="654">
        <v>0</v>
      </c>
      <c r="K19" s="654">
        <v>0</v>
      </c>
      <c r="L19" s="654">
        <v>0</v>
      </c>
      <c r="M19" s="654">
        <v>0</v>
      </c>
    </row>
    <row r="20" spans="1:13" ht="18">
      <c r="A20" s="658">
        <v>8</v>
      </c>
      <c r="B20" s="458" t="s">
        <v>876</v>
      </c>
      <c r="C20" s="654">
        <v>0</v>
      </c>
      <c r="D20" s="654">
        <v>0</v>
      </c>
      <c r="E20" s="654">
        <v>0</v>
      </c>
      <c r="F20" s="655">
        <v>0</v>
      </c>
      <c r="G20" s="654">
        <v>0</v>
      </c>
      <c r="H20" s="654">
        <v>0</v>
      </c>
      <c r="I20" s="654">
        <v>0</v>
      </c>
      <c r="J20" s="654">
        <v>0</v>
      </c>
      <c r="K20" s="654">
        <v>0</v>
      </c>
      <c r="L20" s="654">
        <v>0</v>
      </c>
      <c r="M20" s="654">
        <v>0</v>
      </c>
    </row>
    <row r="21" spans="1:13" ht="18">
      <c r="A21" s="658">
        <v>9</v>
      </c>
      <c r="B21" s="458" t="s">
        <v>877</v>
      </c>
      <c r="C21" s="654">
        <v>0</v>
      </c>
      <c r="D21" s="654">
        <v>0</v>
      </c>
      <c r="E21" s="654">
        <v>0</v>
      </c>
      <c r="F21" s="655">
        <v>0</v>
      </c>
      <c r="G21" s="654">
        <v>0</v>
      </c>
      <c r="H21" s="654">
        <v>0</v>
      </c>
      <c r="I21" s="654">
        <v>0</v>
      </c>
      <c r="J21" s="654">
        <v>0</v>
      </c>
      <c r="K21" s="654">
        <v>0</v>
      </c>
      <c r="L21" s="654">
        <v>0</v>
      </c>
      <c r="M21" s="654">
        <v>0</v>
      </c>
    </row>
    <row r="22" spans="1:13" ht="18">
      <c r="A22" s="658">
        <v>10</v>
      </c>
      <c r="B22" s="458" t="s">
        <v>878</v>
      </c>
      <c r="C22" s="654">
        <v>0</v>
      </c>
      <c r="D22" s="654">
        <v>0</v>
      </c>
      <c r="E22" s="654">
        <v>0</v>
      </c>
      <c r="F22" s="655">
        <v>0</v>
      </c>
      <c r="G22" s="654">
        <v>0</v>
      </c>
      <c r="H22" s="654">
        <v>0</v>
      </c>
      <c r="I22" s="654">
        <v>0</v>
      </c>
      <c r="J22" s="654">
        <v>0</v>
      </c>
      <c r="K22" s="654">
        <v>0</v>
      </c>
      <c r="L22" s="654">
        <v>0</v>
      </c>
      <c r="M22" s="654">
        <v>0</v>
      </c>
    </row>
    <row r="23" spans="1:13" ht="18">
      <c r="A23" s="658">
        <v>11</v>
      </c>
      <c r="B23" s="458" t="s">
        <v>879</v>
      </c>
      <c r="C23" s="654">
        <v>0</v>
      </c>
      <c r="D23" s="654">
        <v>0</v>
      </c>
      <c r="E23" s="654">
        <v>0</v>
      </c>
      <c r="F23" s="655">
        <v>0</v>
      </c>
      <c r="G23" s="654">
        <v>0</v>
      </c>
      <c r="H23" s="654">
        <v>0</v>
      </c>
      <c r="I23" s="654">
        <v>0</v>
      </c>
      <c r="J23" s="654">
        <v>0</v>
      </c>
      <c r="K23" s="654">
        <v>0</v>
      </c>
      <c r="L23" s="654">
        <v>0</v>
      </c>
      <c r="M23" s="654">
        <v>0</v>
      </c>
    </row>
    <row r="24" spans="1:13" ht="18">
      <c r="A24" s="658">
        <v>12</v>
      </c>
      <c r="B24" s="458" t="s">
        <v>880</v>
      </c>
      <c r="C24" s="654">
        <v>0</v>
      </c>
      <c r="D24" s="654">
        <v>0</v>
      </c>
      <c r="E24" s="654">
        <v>0</v>
      </c>
      <c r="F24" s="655">
        <v>0</v>
      </c>
      <c r="G24" s="654">
        <v>0</v>
      </c>
      <c r="H24" s="654">
        <v>0</v>
      </c>
      <c r="I24" s="654">
        <v>0</v>
      </c>
      <c r="J24" s="654">
        <v>0</v>
      </c>
      <c r="K24" s="654">
        <v>0</v>
      </c>
      <c r="L24" s="654">
        <v>0</v>
      </c>
      <c r="M24" s="654">
        <v>0</v>
      </c>
    </row>
    <row r="25" spans="1:13" ht="18">
      <c r="A25" s="658">
        <v>13</v>
      </c>
      <c r="B25" s="458" t="s">
        <v>881</v>
      </c>
      <c r="C25" s="654">
        <v>0</v>
      </c>
      <c r="D25" s="654">
        <v>0</v>
      </c>
      <c r="E25" s="654">
        <v>0</v>
      </c>
      <c r="F25" s="655">
        <v>0</v>
      </c>
      <c r="G25" s="654">
        <v>0</v>
      </c>
      <c r="H25" s="654">
        <v>0</v>
      </c>
      <c r="I25" s="654">
        <v>0</v>
      </c>
      <c r="J25" s="654">
        <v>0</v>
      </c>
      <c r="K25" s="654">
        <v>0</v>
      </c>
      <c r="L25" s="654">
        <v>0</v>
      </c>
      <c r="M25" s="654">
        <v>0</v>
      </c>
    </row>
    <row r="26" spans="1:13" ht="18">
      <c r="A26" s="658">
        <v>14</v>
      </c>
      <c r="B26" s="458" t="s">
        <v>882</v>
      </c>
      <c r="C26" s="654">
        <v>0</v>
      </c>
      <c r="D26" s="654">
        <v>0</v>
      </c>
      <c r="E26" s="654">
        <v>0</v>
      </c>
      <c r="F26" s="655">
        <v>0</v>
      </c>
      <c r="G26" s="654">
        <v>0</v>
      </c>
      <c r="H26" s="654">
        <v>0</v>
      </c>
      <c r="I26" s="654">
        <v>0</v>
      </c>
      <c r="J26" s="654">
        <v>0</v>
      </c>
      <c r="K26" s="654">
        <v>0</v>
      </c>
      <c r="L26" s="654">
        <v>0</v>
      </c>
      <c r="M26" s="654">
        <v>0</v>
      </c>
    </row>
    <row r="27" spans="1:13" ht="18">
      <c r="A27" s="658">
        <v>15</v>
      </c>
      <c r="B27" s="458" t="s">
        <v>883</v>
      </c>
      <c r="C27" s="654">
        <v>0</v>
      </c>
      <c r="D27" s="654">
        <v>0</v>
      </c>
      <c r="E27" s="654">
        <v>0</v>
      </c>
      <c r="F27" s="655" t="s">
        <v>968</v>
      </c>
      <c r="G27" s="654">
        <v>1</v>
      </c>
      <c r="H27" s="654">
        <v>53</v>
      </c>
      <c r="I27" s="654">
        <v>8706</v>
      </c>
      <c r="J27" s="654">
        <v>0</v>
      </c>
      <c r="K27" s="654">
        <v>0</v>
      </c>
      <c r="L27" s="654">
        <v>0</v>
      </c>
      <c r="M27" s="654">
        <v>0</v>
      </c>
    </row>
    <row r="28" spans="1:13" ht="18">
      <c r="A28" s="658">
        <v>16</v>
      </c>
      <c r="B28" s="458" t="s">
        <v>884</v>
      </c>
      <c r="C28" s="654">
        <v>0</v>
      </c>
      <c r="D28" s="654">
        <v>0</v>
      </c>
      <c r="E28" s="654">
        <v>0</v>
      </c>
      <c r="F28" s="655">
        <v>0</v>
      </c>
      <c r="G28" s="654">
        <v>0</v>
      </c>
      <c r="H28" s="654">
        <v>0</v>
      </c>
      <c r="I28" s="654">
        <v>0</v>
      </c>
      <c r="J28" s="654">
        <v>0</v>
      </c>
      <c r="K28" s="654">
        <v>0</v>
      </c>
      <c r="L28" s="654">
        <v>0</v>
      </c>
      <c r="M28" s="654">
        <v>0</v>
      </c>
    </row>
    <row r="29" spans="1:13" ht="18">
      <c r="A29" s="658">
        <v>17</v>
      </c>
      <c r="B29" s="458" t="s">
        <v>885</v>
      </c>
      <c r="C29" s="654">
        <v>0</v>
      </c>
      <c r="D29" s="654">
        <v>0</v>
      </c>
      <c r="E29" s="654">
        <v>0</v>
      </c>
      <c r="F29" s="655" t="s">
        <v>968</v>
      </c>
      <c r="G29" s="654">
        <v>1</v>
      </c>
      <c r="H29" s="654">
        <v>57</v>
      </c>
      <c r="I29" s="654">
        <v>6873</v>
      </c>
      <c r="J29" s="654">
        <v>0</v>
      </c>
      <c r="K29" s="654">
        <v>0</v>
      </c>
      <c r="L29" s="654">
        <v>0</v>
      </c>
      <c r="M29" s="654">
        <v>0</v>
      </c>
    </row>
    <row r="30" spans="1:13" ht="18">
      <c r="A30" s="658">
        <v>18</v>
      </c>
      <c r="B30" s="458" t="s">
        <v>888</v>
      </c>
      <c r="C30" s="654">
        <v>0</v>
      </c>
      <c r="D30" s="654">
        <v>0</v>
      </c>
      <c r="E30" s="654">
        <v>0</v>
      </c>
      <c r="F30" s="655" t="s">
        <v>967</v>
      </c>
      <c r="G30" s="654">
        <v>1</v>
      </c>
      <c r="H30" s="654">
        <v>93</v>
      </c>
      <c r="I30" s="654">
        <v>16226</v>
      </c>
      <c r="J30" s="654">
        <v>0</v>
      </c>
      <c r="K30" s="654">
        <v>0</v>
      </c>
      <c r="L30" s="654">
        <v>0</v>
      </c>
      <c r="M30" s="654">
        <v>0</v>
      </c>
    </row>
    <row r="31" spans="1:13" ht="18">
      <c r="A31" s="658">
        <v>19</v>
      </c>
      <c r="B31" s="458" t="s">
        <v>886</v>
      </c>
      <c r="C31" s="654">
        <v>0</v>
      </c>
      <c r="D31" s="654">
        <v>0</v>
      </c>
      <c r="E31" s="654">
        <v>0</v>
      </c>
      <c r="F31" s="655">
        <v>0</v>
      </c>
      <c r="G31" s="654">
        <v>0</v>
      </c>
      <c r="H31" s="654">
        <v>0</v>
      </c>
      <c r="I31" s="654">
        <v>0</v>
      </c>
      <c r="J31" s="654">
        <v>0</v>
      </c>
      <c r="K31" s="654">
        <v>0</v>
      </c>
      <c r="L31" s="654">
        <v>0</v>
      </c>
      <c r="M31" s="654">
        <v>0</v>
      </c>
    </row>
    <row r="32" spans="1:13" ht="18">
      <c r="A32" s="658">
        <v>20</v>
      </c>
      <c r="B32" s="458" t="s">
        <v>887</v>
      </c>
      <c r="C32" s="654">
        <v>0</v>
      </c>
      <c r="D32" s="654">
        <v>0</v>
      </c>
      <c r="E32" s="654">
        <v>0</v>
      </c>
      <c r="F32" s="655">
        <v>0</v>
      </c>
      <c r="G32" s="654">
        <v>0</v>
      </c>
      <c r="H32" s="654">
        <v>0</v>
      </c>
      <c r="I32" s="654">
        <v>0</v>
      </c>
      <c r="J32" s="654">
        <v>0</v>
      </c>
      <c r="K32" s="654">
        <v>0</v>
      </c>
      <c r="L32" s="654">
        <v>0</v>
      </c>
      <c r="M32" s="654">
        <v>0</v>
      </c>
    </row>
    <row r="33" spans="1:16" ht="18">
      <c r="A33" s="658">
        <v>21</v>
      </c>
      <c r="B33" s="458" t="s">
        <v>915</v>
      </c>
      <c r="C33" s="654">
        <v>0</v>
      </c>
      <c r="D33" s="654">
        <v>0</v>
      </c>
      <c r="E33" s="654">
        <v>0</v>
      </c>
      <c r="F33" s="655" t="s">
        <v>969</v>
      </c>
      <c r="G33" s="654">
        <v>1</v>
      </c>
      <c r="H33" s="654">
        <v>67</v>
      </c>
      <c r="I33" s="654">
        <v>11227</v>
      </c>
      <c r="J33" s="654">
        <v>0</v>
      </c>
      <c r="K33" s="654">
        <v>0</v>
      </c>
      <c r="L33" s="654">
        <v>0</v>
      </c>
      <c r="M33" s="654">
        <v>0</v>
      </c>
    </row>
    <row r="34" spans="1:16" ht="18">
      <c r="A34" s="658">
        <v>22</v>
      </c>
      <c r="B34" s="458" t="s">
        <v>890</v>
      </c>
      <c r="C34" s="654">
        <v>0</v>
      </c>
      <c r="D34" s="654">
        <v>0</v>
      </c>
      <c r="E34" s="654">
        <v>0</v>
      </c>
      <c r="F34" s="655">
        <v>0</v>
      </c>
      <c r="G34" s="654">
        <v>0</v>
      </c>
      <c r="H34" s="654">
        <v>0</v>
      </c>
      <c r="I34" s="654">
        <v>0</v>
      </c>
      <c r="J34" s="654">
        <v>0</v>
      </c>
      <c r="K34" s="654">
        <v>0</v>
      </c>
      <c r="L34" s="654">
        <v>0</v>
      </c>
      <c r="M34" s="654">
        <v>0</v>
      </c>
    </row>
    <row r="35" spans="1:16" s="372" customFormat="1" ht="18">
      <c r="B35" s="656" t="s">
        <v>15</v>
      </c>
      <c r="C35" s="657">
        <f>SUM(C13:C34)</f>
        <v>127</v>
      </c>
      <c r="D35" s="657">
        <f t="shared" ref="D35:M35" si="0">SUM(D13:D34)</f>
        <v>147</v>
      </c>
      <c r="E35" s="657">
        <f t="shared" si="0"/>
        <v>17860</v>
      </c>
      <c r="F35" s="657">
        <f t="shared" si="0"/>
        <v>0</v>
      </c>
      <c r="G35" s="657">
        <f t="shared" si="0"/>
        <v>6</v>
      </c>
      <c r="H35" s="657">
        <f t="shared" si="0"/>
        <v>529</v>
      </c>
      <c r="I35" s="657">
        <f t="shared" si="0"/>
        <v>91491</v>
      </c>
      <c r="J35" s="657">
        <f t="shared" si="0"/>
        <v>0</v>
      </c>
      <c r="K35" s="657">
        <f t="shared" si="0"/>
        <v>0</v>
      </c>
      <c r="L35" s="657">
        <f t="shared" si="0"/>
        <v>0</v>
      </c>
      <c r="M35" s="657">
        <f t="shared" si="0"/>
        <v>0</v>
      </c>
    </row>
    <row r="36" spans="1:16">
      <c r="A36" s="80"/>
      <c r="B36" s="80"/>
      <c r="C36" s="80"/>
      <c r="D36" s="80"/>
      <c r="E36" s="80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8">
      <c r="A37" s="72"/>
      <c r="B37" s="680" t="s">
        <v>1000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5.75">
      <c r="A39" s="83" t="s">
        <v>1022</v>
      </c>
      <c r="B39" s="83"/>
    </row>
    <row r="40" spans="1:16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88"/>
      <c r="N40" s="1033"/>
      <c r="O40" s="1033"/>
      <c r="P40" s="1033"/>
    </row>
    <row r="41" spans="1:16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19.5">
      <c r="C42" s="83"/>
      <c r="D42" s="83"/>
      <c r="E42" s="83"/>
      <c r="F42" s="83"/>
      <c r="G42" s="83"/>
      <c r="H42" s="83"/>
      <c r="I42" s="83"/>
      <c r="J42" s="841" t="s">
        <v>848</v>
      </c>
      <c r="K42" s="841"/>
      <c r="L42" s="841"/>
      <c r="M42" s="841"/>
      <c r="N42" s="841"/>
      <c r="O42" s="72"/>
      <c r="P42" s="72"/>
    </row>
    <row r="43" spans="1:16" ht="19.5">
      <c r="A43" s="113"/>
      <c r="B43" s="113"/>
      <c r="C43" s="113"/>
      <c r="D43" s="113"/>
      <c r="E43" s="113"/>
      <c r="F43" s="113"/>
      <c r="G43" s="113"/>
      <c r="H43" s="113"/>
      <c r="I43" s="113"/>
      <c r="J43" s="841" t="s">
        <v>849</v>
      </c>
      <c r="K43" s="841"/>
      <c r="L43" s="841"/>
      <c r="M43" s="841"/>
      <c r="N43" s="841"/>
      <c r="O43" s="72"/>
      <c r="P43" s="72"/>
    </row>
    <row r="44" spans="1:16" ht="15.6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72"/>
      <c r="P44" s="72"/>
    </row>
    <row r="45" spans="1:16">
      <c r="A45" s="72"/>
      <c r="B45" s="72"/>
      <c r="C45" s="72"/>
      <c r="D45" s="72"/>
      <c r="E45" s="72"/>
      <c r="F45" s="72"/>
      <c r="G45" s="72"/>
      <c r="L45" s="27"/>
      <c r="M45" s="27"/>
      <c r="N45" s="27"/>
      <c r="O45" s="27"/>
      <c r="P45" s="27"/>
    </row>
  </sheetData>
  <mergeCells count="13">
    <mergeCell ref="J42:N42"/>
    <mergeCell ref="J43:N43"/>
    <mergeCell ref="N40:P40"/>
    <mergeCell ref="C10:E10"/>
    <mergeCell ref="L2:M2"/>
    <mergeCell ref="A3:M3"/>
    <mergeCell ref="A4:M4"/>
    <mergeCell ref="A6:M6"/>
    <mergeCell ref="A8:C8"/>
    <mergeCell ref="A10:A11"/>
    <mergeCell ref="B10:B11"/>
    <mergeCell ref="F10:I10"/>
    <mergeCell ref="J10:M10"/>
  </mergeCells>
  <printOptions horizontalCentered="1"/>
  <pageMargins left="0.53" right="0.36" top="0.41" bottom="0" header="0.31496062992125984" footer="0.31496062992125984"/>
  <pageSetup paperSize="9" scale="63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8"/>
  <sheetViews>
    <sheetView view="pageBreakPreview" zoomScale="84" zoomScaleSheetLayoutView="84" workbookViewId="0">
      <selection activeCell="O27" sqref="O27"/>
    </sheetView>
  </sheetViews>
  <sheetFormatPr defaultRowHeight="12.75"/>
  <cols>
    <col min="1" max="1" width="5.85546875" customWidth="1"/>
    <col min="2" max="2" width="23.140625" bestFit="1" customWidth="1"/>
    <col min="3" max="3" width="15.42578125" customWidth="1"/>
    <col min="4" max="6" width="17.140625" customWidth="1"/>
    <col min="7" max="7" width="24.28515625" customWidth="1"/>
    <col min="8" max="8" width="17.140625" customWidth="1"/>
    <col min="9" max="9" width="20" customWidth="1"/>
    <col min="10" max="10" width="23.140625" customWidth="1"/>
    <col min="11" max="11" width="17.140625" customWidth="1"/>
    <col min="12" max="12" width="9.140625" hidden="1" customWidth="1"/>
  </cols>
  <sheetData>
    <row r="1" spans="1:12" ht="18">
      <c r="A1" s="849" t="s">
        <v>0</v>
      </c>
      <c r="B1" s="849"/>
      <c r="C1" s="849"/>
      <c r="D1" s="849"/>
      <c r="E1" s="849"/>
      <c r="F1" s="849"/>
      <c r="G1" s="849"/>
      <c r="H1" s="849"/>
      <c r="I1" s="849"/>
      <c r="J1" s="1055" t="s">
        <v>498</v>
      </c>
      <c r="K1" s="1055"/>
    </row>
    <row r="2" spans="1:12" ht="21">
      <c r="A2" s="850" t="s">
        <v>717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</row>
    <row r="3" spans="1:12" ht="27" customHeight="1">
      <c r="A3" s="851" t="s">
        <v>675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</row>
    <row r="4" spans="1:12" ht="16.5">
      <c r="A4" s="840" t="s">
        <v>850</v>
      </c>
      <c r="B4" s="840"/>
      <c r="C4" s="840"/>
      <c r="D4" s="144"/>
      <c r="E4" s="144"/>
      <c r="F4" s="144"/>
      <c r="G4" s="144"/>
      <c r="H4" s="144"/>
      <c r="I4" s="143"/>
      <c r="J4" s="1056" t="s">
        <v>1015</v>
      </c>
      <c r="K4" s="1056"/>
      <c r="L4" s="1056"/>
    </row>
    <row r="5" spans="1:12" s="372" customFormat="1" ht="27.75" customHeight="1">
      <c r="A5" s="1057" t="s">
        <v>2</v>
      </c>
      <c r="B5" s="1058" t="s">
        <v>3</v>
      </c>
      <c r="C5" s="1057" t="s">
        <v>283</v>
      </c>
      <c r="D5" s="1057" t="s">
        <v>284</v>
      </c>
      <c r="E5" s="1057"/>
      <c r="F5" s="1057"/>
      <c r="G5" s="1057"/>
      <c r="H5" s="1057"/>
      <c r="I5" s="1059" t="s">
        <v>285</v>
      </c>
      <c r="J5" s="1060"/>
      <c r="K5" s="1061"/>
    </row>
    <row r="6" spans="1:12" s="372" customFormat="1" ht="100.5" customHeight="1">
      <c r="A6" s="1057"/>
      <c r="B6" s="1058"/>
      <c r="C6" s="1057"/>
      <c r="D6" s="659" t="s">
        <v>286</v>
      </c>
      <c r="E6" s="659" t="s">
        <v>191</v>
      </c>
      <c r="F6" s="659" t="s">
        <v>424</v>
      </c>
      <c r="G6" s="659" t="s">
        <v>287</v>
      </c>
      <c r="H6" s="659" t="s">
        <v>398</v>
      </c>
      <c r="I6" s="659" t="s">
        <v>288</v>
      </c>
      <c r="J6" s="659" t="s">
        <v>289</v>
      </c>
      <c r="K6" s="659" t="s">
        <v>290</v>
      </c>
    </row>
    <row r="7" spans="1:12" s="372" customFormat="1" ht="18.75">
      <c r="A7" s="442" t="s">
        <v>246</v>
      </c>
      <c r="B7" s="660" t="s">
        <v>247</v>
      </c>
      <c r="C7" s="442" t="s">
        <v>248</v>
      </c>
      <c r="D7" s="442" t="s">
        <v>249</v>
      </c>
      <c r="E7" s="442" t="s">
        <v>250</v>
      </c>
      <c r="F7" s="442" t="s">
        <v>251</v>
      </c>
      <c r="G7" s="442" t="s">
        <v>252</v>
      </c>
      <c r="H7" s="442" t="s">
        <v>253</v>
      </c>
      <c r="I7" s="442" t="s">
        <v>272</v>
      </c>
      <c r="J7" s="442" t="s">
        <v>273</v>
      </c>
      <c r="K7" s="442" t="s">
        <v>274</v>
      </c>
    </row>
    <row r="8" spans="1:12" s="372" customFormat="1" ht="22.5" customHeight="1">
      <c r="A8" s="354">
        <v>1</v>
      </c>
      <c r="B8" s="661" t="s">
        <v>869</v>
      </c>
      <c r="C8" s="354">
        <v>1</v>
      </c>
      <c r="D8" s="354">
        <v>209</v>
      </c>
      <c r="E8" s="354">
        <v>38044</v>
      </c>
      <c r="F8" s="354">
        <v>82</v>
      </c>
      <c r="G8" s="354">
        <v>477</v>
      </c>
      <c r="H8" s="354">
        <f>F8+G8</f>
        <v>559</v>
      </c>
      <c r="I8" s="662">
        <v>4.18</v>
      </c>
      <c r="J8" s="662">
        <v>28.381499999999999</v>
      </c>
      <c r="K8" s="662">
        <f>I8+J8</f>
        <v>32.561499999999995</v>
      </c>
    </row>
    <row r="9" spans="1:12" s="372" customFormat="1" ht="22.5" customHeight="1">
      <c r="A9" s="354">
        <v>2</v>
      </c>
      <c r="B9" s="661" t="s">
        <v>870</v>
      </c>
      <c r="C9" s="354">
        <v>0</v>
      </c>
      <c r="D9" s="354">
        <v>0</v>
      </c>
      <c r="E9" s="354">
        <v>0</v>
      </c>
      <c r="F9" s="354">
        <v>0</v>
      </c>
      <c r="G9" s="354">
        <v>0</v>
      </c>
      <c r="H9" s="354">
        <f t="shared" ref="H9:H29" si="0">F9+G9</f>
        <v>0</v>
      </c>
      <c r="I9" s="662">
        <v>0</v>
      </c>
      <c r="J9" s="662">
        <v>0</v>
      </c>
      <c r="K9" s="662">
        <f t="shared" ref="K9:K29" si="1">I9+J9</f>
        <v>0</v>
      </c>
    </row>
    <row r="10" spans="1:12" s="372" customFormat="1" ht="22.5" customHeight="1">
      <c r="A10" s="354">
        <v>3</v>
      </c>
      <c r="B10" s="661" t="s">
        <v>871</v>
      </c>
      <c r="C10" s="354">
        <v>1</v>
      </c>
      <c r="D10" s="354">
        <v>50</v>
      </c>
      <c r="E10" s="354">
        <v>10415</v>
      </c>
      <c r="F10" s="354">
        <v>32</v>
      </c>
      <c r="G10" s="354">
        <v>158</v>
      </c>
      <c r="H10" s="354">
        <f t="shared" si="0"/>
        <v>190</v>
      </c>
      <c r="I10" s="662">
        <v>1.9039999999999999</v>
      </c>
      <c r="J10" s="662">
        <v>9.4009999999999998</v>
      </c>
      <c r="K10" s="662">
        <f t="shared" si="1"/>
        <v>11.305</v>
      </c>
    </row>
    <row r="11" spans="1:12" s="372" customFormat="1" ht="22.5" customHeight="1">
      <c r="A11" s="354">
        <v>4</v>
      </c>
      <c r="B11" s="661" t="s">
        <v>872</v>
      </c>
      <c r="C11" s="354">
        <v>0</v>
      </c>
      <c r="D11" s="354">
        <v>0</v>
      </c>
      <c r="E11" s="354">
        <v>0</v>
      </c>
      <c r="F11" s="354">
        <v>0</v>
      </c>
      <c r="G11" s="354">
        <v>0</v>
      </c>
      <c r="H11" s="354">
        <f t="shared" si="0"/>
        <v>0</v>
      </c>
      <c r="I11" s="662">
        <v>0</v>
      </c>
      <c r="J11" s="662">
        <v>0</v>
      </c>
      <c r="K11" s="662">
        <f t="shared" si="1"/>
        <v>0</v>
      </c>
    </row>
    <row r="12" spans="1:12" s="372" customFormat="1" ht="22.5" customHeight="1">
      <c r="A12" s="354">
        <v>5</v>
      </c>
      <c r="B12" s="661" t="s">
        <v>873</v>
      </c>
      <c r="C12" s="354">
        <v>0</v>
      </c>
      <c r="D12" s="354">
        <v>0</v>
      </c>
      <c r="E12" s="354">
        <v>0</v>
      </c>
      <c r="F12" s="354">
        <v>0</v>
      </c>
      <c r="G12" s="354">
        <v>0</v>
      </c>
      <c r="H12" s="354">
        <f t="shared" si="0"/>
        <v>0</v>
      </c>
      <c r="I12" s="662">
        <v>0</v>
      </c>
      <c r="J12" s="662">
        <v>0</v>
      </c>
      <c r="K12" s="662">
        <f t="shared" si="1"/>
        <v>0</v>
      </c>
    </row>
    <row r="13" spans="1:12" s="372" customFormat="1" ht="22.5" customHeight="1">
      <c r="A13" s="354">
        <v>6</v>
      </c>
      <c r="B13" s="661" t="s">
        <v>874</v>
      </c>
      <c r="C13" s="354">
        <v>0</v>
      </c>
      <c r="D13" s="354">
        <v>0</v>
      </c>
      <c r="E13" s="354">
        <v>0</v>
      </c>
      <c r="F13" s="354">
        <v>0</v>
      </c>
      <c r="G13" s="354">
        <v>0</v>
      </c>
      <c r="H13" s="354">
        <f t="shared" si="0"/>
        <v>0</v>
      </c>
      <c r="I13" s="662">
        <v>0</v>
      </c>
      <c r="J13" s="662">
        <v>0</v>
      </c>
      <c r="K13" s="662">
        <f t="shared" si="1"/>
        <v>0</v>
      </c>
    </row>
    <row r="14" spans="1:12" s="372" customFormat="1" ht="22.5" customHeight="1">
      <c r="A14" s="354">
        <v>7</v>
      </c>
      <c r="B14" s="661" t="s">
        <v>875</v>
      </c>
      <c r="C14" s="354">
        <v>0</v>
      </c>
      <c r="D14" s="354">
        <v>0</v>
      </c>
      <c r="E14" s="354">
        <v>0</v>
      </c>
      <c r="F14" s="354">
        <v>0</v>
      </c>
      <c r="G14" s="354">
        <v>0</v>
      </c>
      <c r="H14" s="354">
        <f t="shared" si="0"/>
        <v>0</v>
      </c>
      <c r="I14" s="662">
        <v>0</v>
      </c>
      <c r="J14" s="662">
        <v>0</v>
      </c>
      <c r="K14" s="662">
        <f t="shared" si="1"/>
        <v>0</v>
      </c>
    </row>
    <row r="15" spans="1:12" s="372" customFormat="1" ht="22.5" customHeight="1">
      <c r="A15" s="354">
        <v>8</v>
      </c>
      <c r="B15" s="661" t="s">
        <v>876</v>
      </c>
      <c r="C15" s="354">
        <v>0</v>
      </c>
      <c r="D15" s="354">
        <v>0</v>
      </c>
      <c r="E15" s="354">
        <v>0</v>
      </c>
      <c r="F15" s="354">
        <v>0</v>
      </c>
      <c r="G15" s="354">
        <v>0</v>
      </c>
      <c r="H15" s="354">
        <f t="shared" si="0"/>
        <v>0</v>
      </c>
      <c r="I15" s="662">
        <v>0</v>
      </c>
      <c r="J15" s="662">
        <v>0</v>
      </c>
      <c r="K15" s="662">
        <f t="shared" si="1"/>
        <v>0</v>
      </c>
    </row>
    <row r="16" spans="1:12" s="372" customFormat="1" ht="22.5" customHeight="1">
      <c r="A16" s="354">
        <v>9</v>
      </c>
      <c r="B16" s="661" t="s">
        <v>877</v>
      </c>
      <c r="C16" s="354">
        <v>0</v>
      </c>
      <c r="D16" s="354">
        <v>0</v>
      </c>
      <c r="E16" s="354">
        <v>0</v>
      </c>
      <c r="F16" s="354">
        <v>0</v>
      </c>
      <c r="G16" s="354">
        <v>0</v>
      </c>
      <c r="H16" s="354">
        <f t="shared" si="0"/>
        <v>0</v>
      </c>
      <c r="I16" s="662">
        <v>0</v>
      </c>
      <c r="J16" s="662">
        <v>0</v>
      </c>
      <c r="K16" s="662">
        <f t="shared" si="1"/>
        <v>0</v>
      </c>
    </row>
    <row r="17" spans="1:12" s="372" customFormat="1" ht="22.5" customHeight="1">
      <c r="A17" s="354">
        <v>10</v>
      </c>
      <c r="B17" s="661" t="s">
        <v>878</v>
      </c>
      <c r="C17" s="354">
        <v>0</v>
      </c>
      <c r="D17" s="354">
        <v>0</v>
      </c>
      <c r="E17" s="354">
        <v>0</v>
      </c>
      <c r="F17" s="354">
        <v>0</v>
      </c>
      <c r="G17" s="354">
        <v>0</v>
      </c>
      <c r="H17" s="354">
        <f t="shared" si="0"/>
        <v>0</v>
      </c>
      <c r="I17" s="662">
        <v>0</v>
      </c>
      <c r="J17" s="662">
        <v>0</v>
      </c>
      <c r="K17" s="662">
        <f t="shared" si="1"/>
        <v>0</v>
      </c>
    </row>
    <row r="18" spans="1:12" s="372" customFormat="1" ht="22.5" customHeight="1">
      <c r="A18" s="354">
        <v>11</v>
      </c>
      <c r="B18" s="661" t="s">
        <v>879</v>
      </c>
      <c r="C18" s="354">
        <v>0</v>
      </c>
      <c r="D18" s="354">
        <v>0</v>
      </c>
      <c r="E18" s="354">
        <v>0</v>
      </c>
      <c r="F18" s="354">
        <v>0</v>
      </c>
      <c r="G18" s="354">
        <v>0</v>
      </c>
      <c r="H18" s="354">
        <f t="shared" si="0"/>
        <v>0</v>
      </c>
      <c r="I18" s="662">
        <v>0</v>
      </c>
      <c r="J18" s="662">
        <v>0</v>
      </c>
      <c r="K18" s="662">
        <f t="shared" si="1"/>
        <v>0</v>
      </c>
    </row>
    <row r="19" spans="1:12" s="372" customFormat="1" ht="22.5" customHeight="1">
      <c r="A19" s="354">
        <v>12</v>
      </c>
      <c r="B19" s="661" t="s">
        <v>880</v>
      </c>
      <c r="C19" s="354">
        <v>0</v>
      </c>
      <c r="D19" s="354">
        <v>0</v>
      </c>
      <c r="E19" s="354">
        <v>0</v>
      </c>
      <c r="F19" s="354">
        <v>0</v>
      </c>
      <c r="G19" s="354">
        <v>0</v>
      </c>
      <c r="H19" s="354">
        <f t="shared" si="0"/>
        <v>0</v>
      </c>
      <c r="I19" s="662">
        <v>0</v>
      </c>
      <c r="J19" s="662">
        <v>0</v>
      </c>
      <c r="K19" s="662">
        <f t="shared" si="1"/>
        <v>0</v>
      </c>
    </row>
    <row r="20" spans="1:12" s="372" customFormat="1" ht="22.5" customHeight="1">
      <c r="A20" s="354">
        <v>13</v>
      </c>
      <c r="B20" s="661" t="s">
        <v>881</v>
      </c>
      <c r="C20" s="354">
        <v>0</v>
      </c>
      <c r="D20" s="354">
        <v>0</v>
      </c>
      <c r="E20" s="354">
        <v>0</v>
      </c>
      <c r="F20" s="354">
        <v>0</v>
      </c>
      <c r="G20" s="354">
        <v>0</v>
      </c>
      <c r="H20" s="354">
        <f t="shared" si="0"/>
        <v>0</v>
      </c>
      <c r="I20" s="662">
        <v>0</v>
      </c>
      <c r="J20" s="662">
        <v>0</v>
      </c>
      <c r="K20" s="662">
        <f t="shared" si="1"/>
        <v>0</v>
      </c>
    </row>
    <row r="21" spans="1:12" s="372" customFormat="1" ht="22.5" customHeight="1">
      <c r="A21" s="354">
        <v>14</v>
      </c>
      <c r="B21" s="661" t="s">
        <v>882</v>
      </c>
      <c r="C21" s="354">
        <v>0</v>
      </c>
      <c r="D21" s="354">
        <v>0</v>
      </c>
      <c r="E21" s="354">
        <v>0</v>
      </c>
      <c r="F21" s="354">
        <v>0</v>
      </c>
      <c r="G21" s="354">
        <v>0</v>
      </c>
      <c r="H21" s="354">
        <f t="shared" si="0"/>
        <v>0</v>
      </c>
      <c r="I21" s="662">
        <v>0</v>
      </c>
      <c r="J21" s="662">
        <v>0</v>
      </c>
      <c r="K21" s="662">
        <f t="shared" si="1"/>
        <v>0</v>
      </c>
    </row>
    <row r="22" spans="1:12" s="372" customFormat="1" ht="22.5" customHeight="1">
      <c r="A22" s="354">
        <v>15</v>
      </c>
      <c r="B22" s="661" t="s">
        <v>883</v>
      </c>
      <c r="C22" s="354">
        <v>1</v>
      </c>
      <c r="D22" s="354">
        <v>53</v>
      </c>
      <c r="E22" s="354">
        <v>8706</v>
      </c>
      <c r="F22" s="354">
        <v>30</v>
      </c>
      <c r="G22" s="354">
        <v>188</v>
      </c>
      <c r="H22" s="354">
        <f t="shared" si="0"/>
        <v>218</v>
      </c>
      <c r="I22" s="662">
        <v>1.7849999999999999</v>
      </c>
      <c r="J22" s="662">
        <v>11.186</v>
      </c>
      <c r="K22" s="662">
        <f t="shared" si="1"/>
        <v>12.971</v>
      </c>
    </row>
    <row r="23" spans="1:12" s="372" customFormat="1" ht="22.5" customHeight="1">
      <c r="A23" s="354">
        <v>16</v>
      </c>
      <c r="B23" s="661" t="s">
        <v>884</v>
      </c>
      <c r="C23" s="354">
        <v>0</v>
      </c>
      <c r="D23" s="354">
        <v>0</v>
      </c>
      <c r="E23" s="354">
        <v>0</v>
      </c>
      <c r="F23" s="354">
        <v>0</v>
      </c>
      <c r="G23" s="354">
        <v>0</v>
      </c>
      <c r="H23" s="354">
        <f t="shared" si="0"/>
        <v>0</v>
      </c>
      <c r="I23" s="662">
        <v>0</v>
      </c>
      <c r="J23" s="662">
        <v>0</v>
      </c>
      <c r="K23" s="662">
        <f t="shared" si="1"/>
        <v>0</v>
      </c>
    </row>
    <row r="24" spans="1:12" s="372" customFormat="1" ht="22.5" customHeight="1">
      <c r="A24" s="354">
        <v>17</v>
      </c>
      <c r="B24" s="661" t="s">
        <v>885</v>
      </c>
      <c r="C24" s="354">
        <v>1</v>
      </c>
      <c r="D24" s="354">
        <v>57</v>
      </c>
      <c r="E24" s="354">
        <v>6873</v>
      </c>
      <c r="F24" s="354">
        <v>25</v>
      </c>
      <c r="G24" s="354">
        <v>144</v>
      </c>
      <c r="H24" s="354">
        <f t="shared" si="0"/>
        <v>169</v>
      </c>
      <c r="I24" s="662">
        <v>1.4875</v>
      </c>
      <c r="J24" s="662">
        <v>8.5679999999999996</v>
      </c>
      <c r="K24" s="662">
        <f t="shared" si="1"/>
        <v>10.0555</v>
      </c>
    </row>
    <row r="25" spans="1:12" s="372" customFormat="1" ht="22.5" customHeight="1">
      <c r="A25" s="354">
        <v>18</v>
      </c>
      <c r="B25" s="661" t="s">
        <v>888</v>
      </c>
      <c r="C25" s="354">
        <v>1</v>
      </c>
      <c r="D25" s="354">
        <v>93</v>
      </c>
      <c r="E25" s="354">
        <v>16226</v>
      </c>
      <c r="F25" s="354">
        <v>47</v>
      </c>
      <c r="G25" s="354">
        <v>330</v>
      </c>
      <c r="H25" s="354">
        <f t="shared" si="0"/>
        <v>377</v>
      </c>
      <c r="I25" s="662">
        <v>2.7965</v>
      </c>
      <c r="J25" s="662">
        <v>19.635000000000002</v>
      </c>
      <c r="K25" s="662">
        <f t="shared" si="1"/>
        <v>22.4315</v>
      </c>
    </row>
    <row r="26" spans="1:12" s="372" customFormat="1" ht="22.5" customHeight="1">
      <c r="A26" s="354">
        <v>19</v>
      </c>
      <c r="B26" s="661" t="s">
        <v>886</v>
      </c>
      <c r="C26" s="354">
        <v>0</v>
      </c>
      <c r="D26" s="354">
        <v>0</v>
      </c>
      <c r="E26" s="354">
        <v>0</v>
      </c>
      <c r="F26" s="354">
        <v>0</v>
      </c>
      <c r="G26" s="354">
        <v>0</v>
      </c>
      <c r="H26" s="354">
        <f t="shared" si="0"/>
        <v>0</v>
      </c>
      <c r="I26" s="662">
        <v>0</v>
      </c>
      <c r="J26" s="662">
        <v>0</v>
      </c>
      <c r="K26" s="662">
        <f t="shared" si="1"/>
        <v>0</v>
      </c>
      <c r="L26" s="372">
        <v>0</v>
      </c>
    </row>
    <row r="27" spans="1:12" s="372" customFormat="1" ht="22.5" customHeight="1">
      <c r="A27" s="354">
        <v>20</v>
      </c>
      <c r="B27" s="661" t="s">
        <v>887</v>
      </c>
      <c r="C27" s="354">
        <v>0</v>
      </c>
      <c r="D27" s="354">
        <v>0</v>
      </c>
      <c r="E27" s="354">
        <v>0</v>
      </c>
      <c r="F27" s="354">
        <v>0</v>
      </c>
      <c r="G27" s="354">
        <v>0</v>
      </c>
      <c r="H27" s="354">
        <f t="shared" si="0"/>
        <v>0</v>
      </c>
      <c r="I27" s="662">
        <v>0</v>
      </c>
      <c r="J27" s="662">
        <v>0</v>
      </c>
      <c r="K27" s="662">
        <f t="shared" si="1"/>
        <v>0</v>
      </c>
    </row>
    <row r="28" spans="1:12" s="372" customFormat="1" ht="22.5" customHeight="1">
      <c r="A28" s="354">
        <v>21</v>
      </c>
      <c r="B28" s="661" t="s">
        <v>915</v>
      </c>
      <c r="C28" s="354">
        <v>1</v>
      </c>
      <c r="D28" s="354">
        <v>67</v>
      </c>
      <c r="E28" s="354">
        <v>11227</v>
      </c>
      <c r="F28" s="354">
        <v>13</v>
      </c>
      <c r="G28" s="354">
        <v>121</v>
      </c>
      <c r="H28" s="354">
        <f t="shared" si="0"/>
        <v>134</v>
      </c>
      <c r="I28" s="662">
        <v>0.77349999999999997</v>
      </c>
      <c r="J28" s="662">
        <v>7.1994999999999996</v>
      </c>
      <c r="K28" s="662">
        <f t="shared" si="1"/>
        <v>7.9729999999999999</v>
      </c>
    </row>
    <row r="29" spans="1:12" s="372" customFormat="1" ht="22.5" customHeight="1">
      <c r="A29" s="354">
        <v>22</v>
      </c>
      <c r="B29" s="661" t="s">
        <v>890</v>
      </c>
      <c r="C29" s="354">
        <v>0</v>
      </c>
      <c r="D29" s="354">
        <v>0</v>
      </c>
      <c r="E29" s="354">
        <v>0</v>
      </c>
      <c r="F29" s="354">
        <v>0</v>
      </c>
      <c r="G29" s="354">
        <v>0</v>
      </c>
      <c r="H29" s="354">
        <f t="shared" si="0"/>
        <v>0</v>
      </c>
      <c r="I29" s="662">
        <v>0</v>
      </c>
      <c r="J29" s="662">
        <v>0</v>
      </c>
      <c r="K29" s="662">
        <f t="shared" si="1"/>
        <v>0</v>
      </c>
    </row>
    <row r="30" spans="1:12" s="372" customFormat="1" ht="18">
      <c r="A30" s="663" t="s">
        <v>15</v>
      </c>
      <c r="B30" s="664"/>
      <c r="C30" s="478">
        <f>SUM(C8:C29)</f>
        <v>6</v>
      </c>
      <c r="D30" s="478">
        <f t="shared" ref="D30:K30" si="2">SUM(D8:D29)</f>
        <v>529</v>
      </c>
      <c r="E30" s="478">
        <f t="shared" si="2"/>
        <v>91491</v>
      </c>
      <c r="F30" s="478">
        <f t="shared" si="2"/>
        <v>229</v>
      </c>
      <c r="G30" s="478">
        <f t="shared" si="2"/>
        <v>1418</v>
      </c>
      <c r="H30" s="478">
        <f t="shared" si="2"/>
        <v>1647</v>
      </c>
      <c r="I30" s="479">
        <f t="shared" si="2"/>
        <v>12.926500000000001</v>
      </c>
      <c r="J30" s="479">
        <f t="shared" si="2"/>
        <v>84.370999999999995</v>
      </c>
      <c r="K30" s="479">
        <f t="shared" si="2"/>
        <v>97.297499999999985</v>
      </c>
    </row>
    <row r="32" spans="1:12">
      <c r="B32" s="12" t="s">
        <v>425</v>
      </c>
    </row>
    <row r="33" spans="1:12" ht="18">
      <c r="B33" s="280" t="s">
        <v>970</v>
      </c>
    </row>
    <row r="34" spans="1:12">
      <c r="A34" s="148"/>
      <c r="B34" s="148"/>
      <c r="C34" s="148"/>
      <c r="D34" s="148"/>
      <c r="I34" s="853"/>
      <c r="J34" s="853"/>
      <c r="K34" s="853"/>
    </row>
    <row r="35" spans="1:12" ht="15" customHeight="1">
      <c r="A35" s="83" t="s">
        <v>1022</v>
      </c>
      <c r="B35" s="279"/>
      <c r="C35" s="148"/>
      <c r="D35" s="148"/>
      <c r="I35" s="853"/>
      <c r="J35" s="853"/>
      <c r="K35" s="853"/>
      <c r="L35" s="158"/>
    </row>
    <row r="36" spans="1:12" ht="15" customHeight="1">
      <c r="A36" s="148"/>
      <c r="B36" s="148"/>
      <c r="C36" s="148"/>
      <c r="D36" s="148"/>
      <c r="I36" s="853"/>
      <c r="J36" s="853"/>
      <c r="K36" s="853"/>
      <c r="L36" s="158"/>
    </row>
    <row r="37" spans="1:12" ht="19.5">
      <c r="C37" s="148"/>
      <c r="D37" s="148"/>
      <c r="H37" s="841" t="s">
        <v>848</v>
      </c>
      <c r="I37" s="841"/>
      <c r="J37" s="841"/>
      <c r="K37" s="841"/>
      <c r="L37" s="841"/>
    </row>
    <row r="38" spans="1:12" ht="19.5">
      <c r="H38" s="841" t="s">
        <v>849</v>
      </c>
      <c r="I38" s="841"/>
      <c r="J38" s="841"/>
      <c r="K38" s="841"/>
      <c r="L38" s="841"/>
    </row>
  </sheetData>
  <mergeCells count="16">
    <mergeCell ref="H38:L38"/>
    <mergeCell ref="I36:K36"/>
    <mergeCell ref="A1:I1"/>
    <mergeCell ref="J1:K1"/>
    <mergeCell ref="A2:K2"/>
    <mergeCell ref="A3:K3"/>
    <mergeCell ref="J4:L4"/>
    <mergeCell ref="A5:A6"/>
    <mergeCell ref="B5:B6"/>
    <mergeCell ref="C5:C6"/>
    <mergeCell ref="D5:H5"/>
    <mergeCell ref="I5:K5"/>
    <mergeCell ref="I34:K34"/>
    <mergeCell ref="I35:K35"/>
    <mergeCell ref="A4:C4"/>
    <mergeCell ref="H37:L37"/>
  </mergeCells>
  <printOptions horizontalCentered="1"/>
  <pageMargins left="0.44" right="0.4" top="0.42" bottom="0" header="0.17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32"/>
  <sheetViews>
    <sheetView view="pageBreakPreview" topLeftCell="A13" zoomScale="70" zoomScaleNormal="70" zoomScaleSheetLayoutView="70" workbookViewId="0">
      <selection activeCell="O27" sqref="O27"/>
    </sheetView>
  </sheetViews>
  <sheetFormatPr defaultRowHeight="12.75"/>
  <cols>
    <col min="1" max="1" width="7.7109375" style="375" customWidth="1"/>
    <col min="2" max="2" width="29" style="375" customWidth="1"/>
    <col min="3" max="4" width="11.28515625" style="375" bestFit="1" customWidth="1"/>
    <col min="5" max="5" width="10.5703125" style="375" customWidth="1"/>
    <col min="6" max="6" width="11.28515625" style="375" bestFit="1" customWidth="1"/>
    <col min="7" max="9" width="10.5703125" style="375" customWidth="1"/>
    <col min="10" max="10" width="11.28515625" style="375" bestFit="1" customWidth="1"/>
    <col min="11" max="15" width="10.5703125" style="375" customWidth="1"/>
    <col min="16" max="16" width="11.28515625" style="375" bestFit="1" customWidth="1"/>
    <col min="17" max="17" width="10.5703125" style="375" customWidth="1"/>
    <col min="18" max="18" width="11.28515625" style="375" bestFit="1" customWidth="1"/>
    <col min="19" max="22" width="11.7109375" style="401" customWidth="1"/>
    <col min="23" max="27" width="9.140625" style="375"/>
    <col min="28" max="28" width="11" style="375" customWidth="1"/>
    <col min="29" max="30" width="8.85546875" style="375" hidden="1" customWidth="1"/>
    <col min="31" max="16384" width="9.140625" style="375"/>
  </cols>
  <sheetData>
    <row r="2" spans="1:256" ht="18.75" customHeight="1">
      <c r="G2" s="795"/>
      <c r="H2" s="795"/>
      <c r="I2" s="795"/>
      <c r="J2" s="795"/>
      <c r="K2" s="795"/>
      <c r="L2" s="795"/>
      <c r="M2" s="795"/>
      <c r="N2" s="795"/>
      <c r="O2" s="795"/>
      <c r="P2" s="376"/>
      <c r="Q2" s="376"/>
      <c r="R2" s="376"/>
      <c r="T2" s="812" t="s">
        <v>54</v>
      </c>
      <c r="U2" s="812"/>
    </row>
    <row r="3" spans="1:256" ht="18">
      <c r="A3" s="807" t="s">
        <v>52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</row>
    <row r="4" spans="1:256" ht="18">
      <c r="A4" s="807" t="s">
        <v>717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396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7"/>
      <c r="DU4" s="377"/>
      <c r="DV4" s="377"/>
      <c r="DW4" s="377"/>
      <c r="DX4" s="377"/>
      <c r="DY4" s="377"/>
      <c r="DZ4" s="377"/>
      <c r="EA4" s="377"/>
      <c r="EB4" s="377"/>
      <c r="EC4" s="377"/>
      <c r="ED4" s="377"/>
      <c r="EE4" s="377"/>
      <c r="EF4" s="377"/>
      <c r="EG4" s="377"/>
      <c r="EH4" s="377"/>
      <c r="EI4" s="377"/>
      <c r="EJ4" s="377"/>
      <c r="EK4" s="377"/>
      <c r="EL4" s="377"/>
      <c r="EM4" s="377"/>
      <c r="EN4" s="377"/>
      <c r="EO4" s="377"/>
      <c r="EP4" s="377"/>
      <c r="EQ4" s="377"/>
      <c r="ER4" s="377"/>
      <c r="ES4" s="377"/>
      <c r="ET4" s="377"/>
      <c r="EU4" s="377"/>
      <c r="EV4" s="377"/>
      <c r="EW4" s="377"/>
      <c r="EX4" s="377"/>
      <c r="EY4" s="377"/>
      <c r="EZ4" s="377"/>
      <c r="FA4" s="377"/>
      <c r="FB4" s="377"/>
      <c r="FC4" s="377"/>
      <c r="FD4" s="377"/>
      <c r="FE4" s="377"/>
      <c r="FF4" s="377"/>
      <c r="FG4" s="377"/>
      <c r="FH4" s="377"/>
      <c r="FI4" s="377"/>
      <c r="FJ4" s="377"/>
      <c r="FK4" s="377"/>
      <c r="FL4" s="377"/>
      <c r="FM4" s="377"/>
      <c r="FN4" s="377"/>
      <c r="FO4" s="377"/>
      <c r="FP4" s="377"/>
      <c r="FQ4" s="377"/>
      <c r="FR4" s="377"/>
      <c r="FS4" s="377"/>
      <c r="FT4" s="377"/>
      <c r="FU4" s="377"/>
      <c r="FV4" s="377"/>
      <c r="FW4" s="377"/>
      <c r="FX4" s="377"/>
      <c r="FY4" s="377"/>
      <c r="FZ4" s="377"/>
      <c r="GA4" s="377"/>
      <c r="GB4" s="377"/>
      <c r="GC4" s="377"/>
      <c r="GD4" s="377"/>
      <c r="GE4" s="377"/>
      <c r="GF4" s="377"/>
      <c r="GG4" s="377"/>
      <c r="GH4" s="377"/>
      <c r="GI4" s="377"/>
      <c r="GJ4" s="377"/>
      <c r="GK4" s="377"/>
      <c r="GL4" s="377"/>
      <c r="GM4" s="377"/>
      <c r="GN4" s="377"/>
      <c r="GO4" s="377"/>
      <c r="GP4" s="377"/>
      <c r="GQ4" s="377"/>
      <c r="GR4" s="377"/>
      <c r="GS4" s="377"/>
      <c r="GT4" s="377"/>
      <c r="GU4" s="377"/>
      <c r="GV4" s="377"/>
      <c r="GW4" s="377"/>
      <c r="GX4" s="377"/>
      <c r="GY4" s="377"/>
      <c r="GZ4" s="377"/>
      <c r="HA4" s="377"/>
      <c r="HB4" s="377"/>
      <c r="HC4" s="377"/>
      <c r="HD4" s="377"/>
      <c r="HE4" s="377"/>
      <c r="HF4" s="377"/>
      <c r="HG4" s="377"/>
      <c r="HH4" s="377"/>
      <c r="HI4" s="377"/>
      <c r="HJ4" s="377"/>
      <c r="HK4" s="377"/>
      <c r="HL4" s="377"/>
      <c r="HM4" s="377"/>
      <c r="HN4" s="377"/>
      <c r="HO4" s="377"/>
      <c r="HP4" s="377"/>
      <c r="HQ4" s="377"/>
      <c r="HR4" s="377"/>
      <c r="HS4" s="377"/>
      <c r="HT4" s="377"/>
      <c r="HU4" s="377"/>
      <c r="HV4" s="377"/>
      <c r="HW4" s="377"/>
      <c r="HX4" s="377"/>
      <c r="HY4" s="377"/>
      <c r="HZ4" s="377"/>
      <c r="IA4" s="377"/>
      <c r="IB4" s="377"/>
      <c r="IC4" s="377"/>
      <c r="ID4" s="377"/>
      <c r="IE4" s="377"/>
      <c r="IF4" s="377"/>
      <c r="IG4" s="377"/>
      <c r="IH4" s="377"/>
      <c r="II4" s="377"/>
      <c r="IJ4" s="377"/>
      <c r="IK4" s="377"/>
      <c r="IL4" s="377"/>
      <c r="IM4" s="377"/>
      <c r="IN4" s="377"/>
      <c r="IO4" s="377"/>
      <c r="IP4" s="377"/>
      <c r="IQ4" s="377"/>
      <c r="IR4" s="377"/>
      <c r="IS4" s="377"/>
      <c r="IT4" s="377"/>
      <c r="IU4" s="377"/>
      <c r="IV4" s="377"/>
    </row>
    <row r="6" spans="1:256" ht="18">
      <c r="A6" s="808" t="s">
        <v>767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</row>
    <row r="7" spans="1:256" ht="15.75" customHeight="1">
      <c r="B7" s="377" t="s">
        <v>850</v>
      </c>
      <c r="C7" s="377"/>
      <c r="D7" s="379"/>
      <c r="E7" s="379"/>
      <c r="F7" s="379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</row>
    <row r="8" spans="1:256" s="386" customFormat="1" ht="15.75">
      <c r="S8" s="402"/>
      <c r="T8" s="402"/>
      <c r="U8" s="806" t="s">
        <v>435</v>
      </c>
      <c r="V8" s="806"/>
      <c r="AB8" s="792"/>
      <c r="AC8" s="792"/>
      <c r="AD8" s="792"/>
    </row>
    <row r="9" spans="1:256" s="386" customFormat="1" ht="12.75" customHeight="1">
      <c r="A9" s="793" t="s">
        <v>2</v>
      </c>
      <c r="B9" s="793" t="s">
        <v>103</v>
      </c>
      <c r="C9" s="796" t="s">
        <v>147</v>
      </c>
      <c r="D9" s="797"/>
      <c r="E9" s="797"/>
      <c r="F9" s="798"/>
      <c r="G9" s="796" t="s">
        <v>1016</v>
      </c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8"/>
      <c r="S9" s="796" t="s">
        <v>234</v>
      </c>
      <c r="T9" s="797"/>
      <c r="U9" s="797"/>
      <c r="V9" s="797"/>
      <c r="W9" s="387"/>
      <c r="X9" s="387"/>
      <c r="Y9" s="387"/>
      <c r="Z9" s="387"/>
      <c r="AA9" s="387"/>
      <c r="AB9" s="387"/>
      <c r="AC9" s="387"/>
      <c r="AD9" s="38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7"/>
      <c r="EB9" s="377"/>
      <c r="EC9" s="377"/>
      <c r="ED9" s="377"/>
      <c r="EE9" s="377"/>
      <c r="EF9" s="377"/>
      <c r="EG9" s="377"/>
      <c r="EH9" s="377"/>
      <c r="EI9" s="377"/>
      <c r="EJ9" s="377"/>
      <c r="EK9" s="377"/>
      <c r="EL9" s="377"/>
      <c r="EM9" s="377"/>
      <c r="EN9" s="377"/>
      <c r="EO9" s="377"/>
      <c r="EP9" s="377"/>
      <c r="EQ9" s="377"/>
      <c r="ER9" s="377"/>
      <c r="ES9" s="377"/>
      <c r="ET9" s="377"/>
      <c r="EU9" s="377"/>
      <c r="EV9" s="377"/>
      <c r="EW9" s="377"/>
      <c r="EX9" s="377"/>
      <c r="EY9" s="377"/>
      <c r="EZ9" s="377"/>
      <c r="FA9" s="377"/>
      <c r="FB9" s="377"/>
      <c r="FC9" s="377"/>
      <c r="FD9" s="377"/>
      <c r="FE9" s="377"/>
      <c r="FF9" s="377"/>
      <c r="FG9" s="377"/>
      <c r="FH9" s="377"/>
      <c r="FI9" s="377"/>
      <c r="FJ9" s="377"/>
      <c r="FK9" s="377"/>
      <c r="FL9" s="377"/>
      <c r="FM9" s="377"/>
      <c r="FN9" s="377"/>
      <c r="FO9" s="377"/>
      <c r="FP9" s="377"/>
      <c r="FQ9" s="377"/>
      <c r="FR9" s="377"/>
      <c r="FS9" s="377"/>
      <c r="FT9" s="377"/>
      <c r="FU9" s="377"/>
      <c r="FV9" s="377"/>
      <c r="FW9" s="377"/>
      <c r="FX9" s="377"/>
      <c r="FY9" s="377"/>
      <c r="FZ9" s="377"/>
      <c r="GA9" s="377"/>
      <c r="GB9" s="377"/>
      <c r="GC9" s="377"/>
      <c r="GD9" s="377"/>
      <c r="GE9" s="377"/>
      <c r="GF9" s="377"/>
      <c r="GG9" s="377"/>
      <c r="GH9" s="377"/>
      <c r="GI9" s="377"/>
      <c r="GJ9" s="377"/>
      <c r="GK9" s="377"/>
      <c r="GL9" s="377"/>
      <c r="GM9" s="377"/>
      <c r="GN9" s="377"/>
      <c r="GO9" s="377"/>
      <c r="GP9" s="377"/>
      <c r="GQ9" s="377"/>
      <c r="GR9" s="377"/>
      <c r="GS9" s="377"/>
      <c r="GT9" s="377"/>
      <c r="GU9" s="377"/>
      <c r="GV9" s="377"/>
      <c r="GW9" s="377"/>
      <c r="GX9" s="377"/>
      <c r="GY9" s="377"/>
      <c r="GZ9" s="377"/>
      <c r="HA9" s="377"/>
      <c r="HB9" s="377"/>
      <c r="HC9" s="377"/>
      <c r="HD9" s="377"/>
      <c r="HE9" s="377"/>
      <c r="HF9" s="377"/>
      <c r="HG9" s="377"/>
      <c r="HH9" s="377"/>
      <c r="HI9" s="377"/>
      <c r="HJ9" s="377"/>
      <c r="HK9" s="377"/>
      <c r="HL9" s="377"/>
      <c r="HM9" s="377"/>
      <c r="HN9" s="377"/>
      <c r="HO9" s="377"/>
      <c r="HP9" s="377"/>
      <c r="HQ9" s="377"/>
      <c r="HR9" s="377"/>
      <c r="HS9" s="377"/>
      <c r="HT9" s="377"/>
      <c r="HU9" s="377"/>
      <c r="HV9" s="377"/>
      <c r="HW9" s="377"/>
      <c r="HX9" s="377"/>
      <c r="HY9" s="377"/>
      <c r="HZ9" s="377"/>
      <c r="IA9" s="377"/>
      <c r="IB9" s="377"/>
      <c r="IC9" s="377"/>
      <c r="ID9" s="377"/>
      <c r="IE9" s="377"/>
      <c r="IF9" s="377"/>
      <c r="IG9" s="377"/>
      <c r="IH9" s="377"/>
      <c r="II9" s="377"/>
      <c r="IJ9" s="377"/>
      <c r="IK9" s="377"/>
      <c r="IL9" s="377"/>
      <c r="IM9" s="377"/>
      <c r="IN9" s="377"/>
      <c r="IO9" s="377"/>
      <c r="IP9" s="377"/>
      <c r="IQ9" s="377"/>
      <c r="IR9" s="377"/>
      <c r="IS9" s="377"/>
      <c r="IT9" s="377"/>
      <c r="IU9" s="377"/>
      <c r="IV9" s="377"/>
    </row>
    <row r="10" spans="1:256" s="386" customFormat="1" ht="15.75">
      <c r="A10" s="794"/>
      <c r="B10" s="794"/>
      <c r="C10" s="799"/>
      <c r="D10" s="800"/>
      <c r="E10" s="800"/>
      <c r="F10" s="801"/>
      <c r="G10" s="802" t="s">
        <v>167</v>
      </c>
      <c r="H10" s="803"/>
      <c r="I10" s="803"/>
      <c r="J10" s="804"/>
      <c r="K10" s="802" t="s">
        <v>168</v>
      </c>
      <c r="L10" s="803"/>
      <c r="M10" s="803"/>
      <c r="N10" s="804"/>
      <c r="O10" s="805" t="s">
        <v>15</v>
      </c>
      <c r="P10" s="805"/>
      <c r="Q10" s="805"/>
      <c r="R10" s="805"/>
      <c r="S10" s="799"/>
      <c r="T10" s="800"/>
      <c r="U10" s="800"/>
      <c r="V10" s="800"/>
      <c r="W10" s="387"/>
      <c r="X10" s="387"/>
      <c r="Y10" s="387"/>
      <c r="Z10" s="387"/>
      <c r="AA10" s="387"/>
      <c r="AB10" s="387"/>
      <c r="AC10" s="387"/>
      <c r="AD10" s="38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  <c r="EH10" s="377"/>
      <c r="EI10" s="377"/>
      <c r="EJ10" s="377"/>
      <c r="EK10" s="377"/>
      <c r="EL10" s="377"/>
      <c r="EM10" s="377"/>
      <c r="EN10" s="377"/>
      <c r="EO10" s="377"/>
      <c r="EP10" s="377"/>
      <c r="EQ10" s="377"/>
      <c r="ER10" s="377"/>
      <c r="ES10" s="377"/>
      <c r="ET10" s="377"/>
      <c r="EU10" s="377"/>
      <c r="EV10" s="377"/>
      <c r="EW10" s="377"/>
      <c r="EX10" s="377"/>
      <c r="EY10" s="377"/>
      <c r="EZ10" s="377"/>
      <c r="FA10" s="377"/>
      <c r="FB10" s="377"/>
      <c r="FC10" s="377"/>
      <c r="FD10" s="377"/>
      <c r="FE10" s="377"/>
      <c r="FF10" s="377"/>
      <c r="FG10" s="377"/>
      <c r="FH10" s="377"/>
      <c r="FI10" s="377"/>
      <c r="FJ10" s="377"/>
      <c r="FK10" s="377"/>
      <c r="FL10" s="377"/>
      <c r="FM10" s="377"/>
      <c r="FN10" s="377"/>
      <c r="FO10" s="377"/>
      <c r="FP10" s="377"/>
      <c r="FQ10" s="377"/>
      <c r="FR10" s="377"/>
      <c r="FS10" s="377"/>
      <c r="FT10" s="377"/>
      <c r="FU10" s="377"/>
      <c r="FV10" s="377"/>
      <c r="FW10" s="377"/>
      <c r="FX10" s="377"/>
      <c r="FY10" s="377"/>
      <c r="FZ10" s="377"/>
      <c r="GA10" s="377"/>
      <c r="GB10" s="377"/>
      <c r="GC10" s="377"/>
      <c r="GD10" s="377"/>
      <c r="GE10" s="377"/>
      <c r="GF10" s="377"/>
      <c r="GG10" s="377"/>
      <c r="GH10" s="377"/>
      <c r="GI10" s="377"/>
      <c r="GJ10" s="377"/>
      <c r="GK10" s="377"/>
      <c r="GL10" s="377"/>
      <c r="GM10" s="377"/>
      <c r="GN10" s="377"/>
      <c r="GO10" s="377"/>
      <c r="GP10" s="377"/>
      <c r="GQ10" s="377"/>
      <c r="GR10" s="377"/>
      <c r="GS10" s="377"/>
      <c r="GT10" s="377"/>
      <c r="GU10" s="377"/>
      <c r="GV10" s="377"/>
      <c r="GW10" s="377"/>
      <c r="GX10" s="377"/>
      <c r="GY10" s="377"/>
      <c r="GZ10" s="377"/>
      <c r="HA10" s="377"/>
      <c r="HB10" s="377"/>
      <c r="HC10" s="377"/>
      <c r="HD10" s="377"/>
      <c r="HE10" s="377"/>
      <c r="HF10" s="377"/>
      <c r="HG10" s="377"/>
      <c r="HH10" s="377"/>
      <c r="HI10" s="377"/>
      <c r="HJ10" s="377"/>
      <c r="HK10" s="377"/>
      <c r="HL10" s="377"/>
      <c r="HM10" s="377"/>
      <c r="HN10" s="377"/>
      <c r="HO10" s="377"/>
      <c r="HP10" s="377"/>
      <c r="HQ10" s="377"/>
      <c r="HR10" s="377"/>
      <c r="HS10" s="377"/>
      <c r="HT10" s="377"/>
      <c r="HU10" s="377"/>
      <c r="HV10" s="377"/>
      <c r="HW10" s="377"/>
      <c r="HX10" s="377"/>
      <c r="HY10" s="377"/>
      <c r="HZ10" s="377"/>
      <c r="IA10" s="377"/>
      <c r="IB10" s="377"/>
      <c r="IC10" s="377"/>
      <c r="ID10" s="377"/>
      <c r="IE10" s="377"/>
      <c r="IF10" s="377"/>
      <c r="IG10" s="377"/>
      <c r="IH10" s="377"/>
      <c r="II10" s="377"/>
      <c r="IJ10" s="377"/>
      <c r="IK10" s="377"/>
      <c r="IL10" s="377"/>
      <c r="IM10" s="377"/>
      <c r="IN10" s="377"/>
      <c r="IO10" s="377"/>
      <c r="IP10" s="377"/>
      <c r="IQ10" s="377"/>
      <c r="IR10" s="377"/>
      <c r="IS10" s="377"/>
      <c r="IT10" s="377"/>
      <c r="IU10" s="377"/>
      <c r="IV10" s="377"/>
    </row>
    <row r="11" spans="1:256" s="386" customFormat="1" ht="47.25">
      <c r="A11" s="388"/>
      <c r="B11" s="388"/>
      <c r="C11" s="389" t="s">
        <v>235</v>
      </c>
      <c r="D11" s="389" t="s">
        <v>236</v>
      </c>
      <c r="E11" s="389" t="s">
        <v>237</v>
      </c>
      <c r="F11" s="389" t="s">
        <v>84</v>
      </c>
      <c r="G11" s="389" t="s">
        <v>235</v>
      </c>
      <c r="H11" s="389" t="s">
        <v>236</v>
      </c>
      <c r="I11" s="389" t="s">
        <v>237</v>
      </c>
      <c r="J11" s="389" t="s">
        <v>15</v>
      </c>
      <c r="K11" s="389" t="s">
        <v>235</v>
      </c>
      <c r="L11" s="389" t="s">
        <v>236</v>
      </c>
      <c r="M11" s="389" t="s">
        <v>237</v>
      </c>
      <c r="N11" s="389" t="s">
        <v>84</v>
      </c>
      <c r="O11" s="389" t="s">
        <v>235</v>
      </c>
      <c r="P11" s="389" t="s">
        <v>236</v>
      </c>
      <c r="Q11" s="389" t="s">
        <v>237</v>
      </c>
      <c r="R11" s="389" t="s">
        <v>15</v>
      </c>
      <c r="S11" s="389" t="s">
        <v>431</v>
      </c>
      <c r="T11" s="389" t="s">
        <v>432</v>
      </c>
      <c r="U11" s="389" t="s">
        <v>433</v>
      </c>
      <c r="V11" s="403" t="s">
        <v>434</v>
      </c>
      <c r="W11" s="387"/>
      <c r="X11" s="387"/>
      <c r="Y11" s="387"/>
      <c r="Z11" s="387"/>
      <c r="AA11" s="387"/>
      <c r="AB11" s="387"/>
      <c r="AC11" s="387"/>
      <c r="AD11" s="38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7"/>
      <c r="EC11" s="377"/>
      <c r="ED11" s="377"/>
      <c r="EE11" s="377"/>
      <c r="EF11" s="377"/>
      <c r="EG11" s="377"/>
      <c r="EH11" s="377"/>
      <c r="EI11" s="377"/>
      <c r="EJ11" s="377"/>
      <c r="EK11" s="377"/>
      <c r="EL11" s="377"/>
      <c r="EM11" s="377"/>
      <c r="EN11" s="377"/>
      <c r="EO11" s="377"/>
      <c r="EP11" s="377"/>
      <c r="EQ11" s="377"/>
      <c r="ER11" s="377"/>
      <c r="ES11" s="377"/>
      <c r="ET11" s="377"/>
      <c r="EU11" s="377"/>
      <c r="EV11" s="377"/>
      <c r="EW11" s="377"/>
      <c r="EX11" s="377"/>
      <c r="EY11" s="377"/>
      <c r="EZ11" s="377"/>
      <c r="FA11" s="377"/>
      <c r="FB11" s="377"/>
      <c r="FC11" s="377"/>
      <c r="FD11" s="377"/>
      <c r="FE11" s="377"/>
      <c r="FF11" s="377"/>
      <c r="FG11" s="377"/>
      <c r="FH11" s="377"/>
      <c r="FI11" s="377"/>
      <c r="FJ11" s="377"/>
      <c r="FK11" s="377"/>
      <c r="FL11" s="377"/>
      <c r="FM11" s="377"/>
      <c r="FN11" s="377"/>
      <c r="FO11" s="377"/>
      <c r="FP11" s="377"/>
      <c r="FQ11" s="377"/>
      <c r="FR11" s="377"/>
      <c r="FS11" s="377"/>
      <c r="FT11" s="377"/>
      <c r="FU11" s="377"/>
      <c r="FV11" s="377"/>
      <c r="FW11" s="377"/>
      <c r="FX11" s="377"/>
      <c r="FY11" s="377"/>
      <c r="FZ11" s="377"/>
      <c r="GA11" s="377"/>
      <c r="GB11" s="377"/>
      <c r="GC11" s="377"/>
      <c r="GD11" s="377"/>
      <c r="GE11" s="377"/>
      <c r="GF11" s="377"/>
      <c r="GG11" s="377"/>
      <c r="GH11" s="377"/>
      <c r="GI11" s="377"/>
      <c r="GJ11" s="377"/>
      <c r="GK11" s="377"/>
      <c r="GL11" s="377"/>
      <c r="GM11" s="377"/>
      <c r="GN11" s="377"/>
      <c r="GO11" s="377"/>
      <c r="GP11" s="377"/>
      <c r="GQ11" s="377"/>
      <c r="GR11" s="377"/>
      <c r="GS11" s="377"/>
      <c r="GT11" s="377"/>
      <c r="GU11" s="377"/>
      <c r="GV11" s="377"/>
      <c r="GW11" s="377"/>
      <c r="GX11" s="377"/>
      <c r="GY11" s="377"/>
      <c r="GZ11" s="377"/>
      <c r="HA11" s="377"/>
      <c r="HB11" s="377"/>
      <c r="HC11" s="377"/>
      <c r="HD11" s="377"/>
      <c r="HE11" s="377"/>
      <c r="HF11" s="377"/>
      <c r="HG11" s="377"/>
      <c r="HH11" s="377"/>
      <c r="HI11" s="377"/>
      <c r="HJ11" s="377"/>
      <c r="HK11" s="377"/>
      <c r="HL11" s="377"/>
      <c r="HM11" s="377"/>
      <c r="HN11" s="377"/>
      <c r="HO11" s="377"/>
      <c r="HP11" s="377"/>
      <c r="HQ11" s="377"/>
      <c r="HR11" s="377"/>
      <c r="HS11" s="377"/>
      <c r="HT11" s="377"/>
      <c r="HU11" s="377"/>
      <c r="HV11" s="377"/>
      <c r="HW11" s="377"/>
      <c r="HX11" s="377"/>
      <c r="HY11" s="377"/>
      <c r="HZ11" s="377"/>
      <c r="IA11" s="377"/>
      <c r="IB11" s="377"/>
      <c r="IC11" s="377"/>
      <c r="ID11" s="377"/>
      <c r="IE11" s="377"/>
      <c r="IF11" s="377"/>
      <c r="IG11" s="377"/>
      <c r="IH11" s="377"/>
      <c r="II11" s="377"/>
      <c r="IJ11" s="377"/>
      <c r="IK11" s="377"/>
      <c r="IL11" s="377"/>
      <c r="IM11" s="377"/>
      <c r="IN11" s="377"/>
      <c r="IO11" s="377"/>
      <c r="IP11" s="377"/>
      <c r="IQ11" s="377"/>
      <c r="IR11" s="377"/>
      <c r="IS11" s="377"/>
      <c r="IT11" s="377"/>
      <c r="IU11" s="377"/>
      <c r="IV11" s="377"/>
    </row>
    <row r="12" spans="1:256" s="386" customFormat="1" ht="15">
      <c r="A12" s="390">
        <v>1</v>
      </c>
      <c r="B12" s="391">
        <v>2</v>
      </c>
      <c r="C12" s="390">
        <v>3</v>
      </c>
      <c r="D12" s="390">
        <v>4</v>
      </c>
      <c r="E12" s="391">
        <v>5</v>
      </c>
      <c r="F12" s="390">
        <v>6</v>
      </c>
      <c r="G12" s="390">
        <v>7</v>
      </c>
      <c r="H12" s="391">
        <v>8</v>
      </c>
      <c r="I12" s="390">
        <v>9</v>
      </c>
      <c r="J12" s="390">
        <v>10</v>
      </c>
      <c r="K12" s="391">
        <v>11</v>
      </c>
      <c r="L12" s="390">
        <v>12</v>
      </c>
      <c r="M12" s="390">
        <v>13</v>
      </c>
      <c r="N12" s="391">
        <v>14</v>
      </c>
      <c r="O12" s="390">
        <v>15</v>
      </c>
      <c r="P12" s="390">
        <v>16</v>
      </c>
      <c r="Q12" s="391">
        <v>17</v>
      </c>
      <c r="R12" s="390">
        <v>18</v>
      </c>
      <c r="S12" s="390">
        <v>19</v>
      </c>
      <c r="T12" s="391">
        <v>20</v>
      </c>
      <c r="U12" s="390">
        <v>21</v>
      </c>
      <c r="V12" s="390">
        <v>22</v>
      </c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  <c r="FL12" s="393"/>
      <c r="FM12" s="393"/>
      <c r="FN12" s="393"/>
      <c r="FO12" s="393"/>
      <c r="FP12" s="393"/>
      <c r="FQ12" s="393"/>
      <c r="FR12" s="393"/>
      <c r="FS12" s="393"/>
      <c r="FT12" s="393"/>
      <c r="FU12" s="393"/>
      <c r="FV12" s="393"/>
      <c r="FW12" s="393"/>
      <c r="FX12" s="393"/>
      <c r="FY12" s="393"/>
      <c r="FZ12" s="393"/>
      <c r="GA12" s="393"/>
      <c r="GB12" s="393"/>
      <c r="GC12" s="393"/>
      <c r="GD12" s="393"/>
      <c r="GE12" s="393"/>
      <c r="GF12" s="393"/>
      <c r="GG12" s="393"/>
      <c r="GH12" s="393"/>
      <c r="GI12" s="393"/>
      <c r="GJ12" s="393"/>
      <c r="GK12" s="393"/>
      <c r="GL12" s="393"/>
      <c r="GM12" s="393"/>
      <c r="GN12" s="393"/>
      <c r="GO12" s="393"/>
      <c r="GP12" s="393"/>
      <c r="GQ12" s="393"/>
      <c r="GR12" s="393"/>
      <c r="GS12" s="393"/>
      <c r="GT12" s="393"/>
      <c r="GU12" s="393"/>
      <c r="GV12" s="393"/>
      <c r="GW12" s="393"/>
      <c r="GX12" s="393"/>
      <c r="GY12" s="393"/>
      <c r="GZ12" s="393"/>
      <c r="HA12" s="393"/>
      <c r="HB12" s="393"/>
      <c r="HC12" s="393"/>
      <c r="HD12" s="393"/>
      <c r="HE12" s="393"/>
      <c r="HF12" s="393"/>
      <c r="HG12" s="393"/>
      <c r="HH12" s="393"/>
      <c r="HI12" s="393"/>
      <c r="HJ12" s="393"/>
      <c r="HK12" s="393"/>
      <c r="HL12" s="393"/>
      <c r="HM12" s="393"/>
      <c r="HN12" s="393"/>
      <c r="HO12" s="393"/>
      <c r="HP12" s="393"/>
      <c r="HQ12" s="393"/>
      <c r="HR12" s="393"/>
      <c r="HS12" s="393"/>
      <c r="HT12" s="393"/>
      <c r="HU12" s="393"/>
      <c r="HV12" s="393"/>
      <c r="HW12" s="393"/>
      <c r="HX12" s="393"/>
      <c r="HY12" s="393"/>
      <c r="HZ12" s="393"/>
      <c r="IA12" s="393"/>
      <c r="IB12" s="393"/>
      <c r="IC12" s="393"/>
      <c r="ID12" s="393"/>
      <c r="IE12" s="393"/>
      <c r="IF12" s="393"/>
      <c r="IG12" s="393"/>
      <c r="IH12" s="393"/>
      <c r="II12" s="393"/>
      <c r="IJ12" s="393"/>
      <c r="IK12" s="393"/>
      <c r="IL12" s="393"/>
      <c r="IM12" s="393"/>
      <c r="IN12" s="393"/>
      <c r="IO12" s="393"/>
      <c r="IP12" s="393"/>
      <c r="IQ12" s="393"/>
      <c r="IR12" s="393"/>
      <c r="IS12" s="393"/>
      <c r="IT12" s="393"/>
      <c r="IU12" s="393"/>
      <c r="IV12" s="393"/>
    </row>
    <row r="13" spans="1:256" s="386" customFormat="1" ht="21.75" customHeight="1">
      <c r="A13" s="809" t="s">
        <v>222</v>
      </c>
      <c r="B13" s="810"/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1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</row>
    <row r="14" spans="1:256" s="386" customFormat="1" ht="30" customHeight="1">
      <c r="A14" s="389">
        <v>1</v>
      </c>
      <c r="B14" s="394" t="s">
        <v>173</v>
      </c>
      <c r="C14" s="400">
        <v>379.46</v>
      </c>
      <c r="D14" s="400">
        <v>619.11</v>
      </c>
      <c r="E14" s="400">
        <v>0</v>
      </c>
      <c r="F14" s="400">
        <f>C14+D14+E14</f>
        <v>998.56999999999994</v>
      </c>
      <c r="G14" s="400">
        <v>307.75</v>
      </c>
      <c r="H14" s="400">
        <v>502.12</v>
      </c>
      <c r="I14" s="400">
        <v>0</v>
      </c>
      <c r="J14" s="400">
        <f>SUM(G14:I14)</f>
        <v>809.87</v>
      </c>
      <c r="K14" s="400">
        <v>0</v>
      </c>
      <c r="L14" s="400">
        <v>0</v>
      </c>
      <c r="M14" s="400">
        <v>0</v>
      </c>
      <c r="N14" s="400">
        <f>SUM(K14:M14)</f>
        <v>0</v>
      </c>
      <c r="O14" s="400">
        <f>G14+K14</f>
        <v>307.75</v>
      </c>
      <c r="P14" s="400">
        <f>H14+L14</f>
        <v>502.12</v>
      </c>
      <c r="Q14" s="400">
        <v>0</v>
      </c>
      <c r="R14" s="400">
        <f>SUM(O14:Q14)</f>
        <v>809.87</v>
      </c>
      <c r="S14" s="400">
        <f>C14-O14</f>
        <v>71.70999999999998</v>
      </c>
      <c r="T14" s="400">
        <f>D14-P14</f>
        <v>116.99000000000001</v>
      </c>
      <c r="U14" s="400">
        <f>E14-Q14</f>
        <v>0</v>
      </c>
      <c r="V14" s="400">
        <f>SUM(S14:U14)</f>
        <v>188.7</v>
      </c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</row>
    <row r="15" spans="1:256" s="386" customFormat="1" ht="30" customHeight="1">
      <c r="A15" s="389">
        <v>2</v>
      </c>
      <c r="B15" s="394" t="s">
        <v>119</v>
      </c>
      <c r="C15" s="400">
        <v>6794.72</v>
      </c>
      <c r="D15" s="400">
        <v>11086.12</v>
      </c>
      <c r="E15" s="400">
        <v>0</v>
      </c>
      <c r="F15" s="400">
        <f t="shared" ref="F15:F18" si="0">C15+D15+E15</f>
        <v>17880.84</v>
      </c>
      <c r="G15" s="400">
        <v>3357.22</v>
      </c>
      <c r="H15" s="400">
        <v>5477.58</v>
      </c>
      <c r="I15" s="400">
        <v>0</v>
      </c>
      <c r="J15" s="400">
        <f t="shared" ref="J15:J18" si="1">SUM(G15:I15)</f>
        <v>8834.7999999999993</v>
      </c>
      <c r="K15" s="400">
        <v>2235.89</v>
      </c>
      <c r="L15" s="400">
        <v>3648.04</v>
      </c>
      <c r="M15" s="400">
        <v>0</v>
      </c>
      <c r="N15" s="400">
        <f t="shared" ref="N15:N18" si="2">SUM(K15:M15)</f>
        <v>5883.93</v>
      </c>
      <c r="O15" s="400">
        <f t="shared" ref="O15:O18" si="3">G15+K15</f>
        <v>5593.11</v>
      </c>
      <c r="P15" s="400">
        <f t="shared" ref="P15:P18" si="4">H15+L15</f>
        <v>9125.619999999999</v>
      </c>
      <c r="Q15" s="400">
        <v>0</v>
      </c>
      <c r="R15" s="400">
        <f t="shared" ref="R15:R18" si="5">SUM(O15:Q15)</f>
        <v>14718.73</v>
      </c>
      <c r="S15" s="400">
        <f t="shared" ref="S15:S18" si="6">C15-O15</f>
        <v>1201.6100000000006</v>
      </c>
      <c r="T15" s="400">
        <f t="shared" ref="T15:T18" si="7">D15-P15</f>
        <v>1960.5000000000018</v>
      </c>
      <c r="U15" s="400">
        <f t="shared" ref="U15:U18" si="8">E15-Q15</f>
        <v>0</v>
      </c>
      <c r="V15" s="400">
        <f t="shared" ref="V15:V18" si="9">SUM(S15:U15)</f>
        <v>3162.1100000000024</v>
      </c>
      <c r="Y15" s="792"/>
      <c r="Z15" s="792"/>
      <c r="AA15" s="792"/>
      <c r="AB15" s="792"/>
    </row>
    <row r="16" spans="1:256" s="386" customFormat="1" ht="30" customHeight="1">
      <c r="A16" s="389">
        <v>3</v>
      </c>
      <c r="B16" s="394" t="s">
        <v>120</v>
      </c>
      <c r="C16" s="400">
        <v>227.67</v>
      </c>
      <c r="D16" s="400">
        <v>371.47</v>
      </c>
      <c r="E16" s="400">
        <v>0</v>
      </c>
      <c r="F16" s="400">
        <f t="shared" si="0"/>
        <v>599.14</v>
      </c>
      <c r="G16" s="400">
        <v>193.1</v>
      </c>
      <c r="H16" s="400">
        <v>315.05</v>
      </c>
      <c r="I16" s="400">
        <v>0</v>
      </c>
      <c r="J16" s="400">
        <f t="shared" si="1"/>
        <v>508.15</v>
      </c>
      <c r="K16" s="400">
        <v>0</v>
      </c>
      <c r="L16" s="400">
        <v>0</v>
      </c>
      <c r="M16" s="400">
        <v>0</v>
      </c>
      <c r="N16" s="400">
        <f t="shared" si="2"/>
        <v>0</v>
      </c>
      <c r="O16" s="400">
        <f t="shared" si="3"/>
        <v>193.1</v>
      </c>
      <c r="P16" s="400">
        <f t="shared" si="4"/>
        <v>315.05</v>
      </c>
      <c r="Q16" s="400">
        <v>0</v>
      </c>
      <c r="R16" s="400">
        <f t="shared" si="5"/>
        <v>508.15</v>
      </c>
      <c r="S16" s="400">
        <f t="shared" si="6"/>
        <v>34.569999999999993</v>
      </c>
      <c r="T16" s="400">
        <f t="shared" si="7"/>
        <v>56.420000000000016</v>
      </c>
      <c r="U16" s="400">
        <f t="shared" si="8"/>
        <v>0</v>
      </c>
      <c r="V16" s="400">
        <f t="shared" si="9"/>
        <v>90.990000000000009</v>
      </c>
    </row>
    <row r="17" spans="1:32" s="386" customFormat="1" ht="30" customHeight="1">
      <c r="A17" s="389">
        <v>4</v>
      </c>
      <c r="B17" s="394" t="s">
        <v>121</v>
      </c>
      <c r="C17" s="400">
        <v>157</v>
      </c>
      <c r="D17" s="400">
        <v>256.17</v>
      </c>
      <c r="E17" s="400">
        <v>0</v>
      </c>
      <c r="F17" s="400">
        <f t="shared" si="0"/>
        <v>413.17</v>
      </c>
      <c r="G17" s="400">
        <v>154.49</v>
      </c>
      <c r="H17" s="400">
        <v>252.05</v>
      </c>
      <c r="I17" s="400">
        <v>0</v>
      </c>
      <c r="J17" s="400">
        <f t="shared" si="1"/>
        <v>406.54</v>
      </c>
      <c r="K17" s="400">
        <v>0</v>
      </c>
      <c r="L17" s="400">
        <v>0</v>
      </c>
      <c r="M17" s="400">
        <v>0</v>
      </c>
      <c r="N17" s="400">
        <f t="shared" si="2"/>
        <v>0</v>
      </c>
      <c r="O17" s="400">
        <f t="shared" si="3"/>
        <v>154.49</v>
      </c>
      <c r="P17" s="400">
        <f t="shared" si="4"/>
        <v>252.05</v>
      </c>
      <c r="Q17" s="400">
        <v>0</v>
      </c>
      <c r="R17" s="400">
        <f t="shared" si="5"/>
        <v>406.54</v>
      </c>
      <c r="S17" s="400">
        <f t="shared" si="6"/>
        <v>2.5099999999999909</v>
      </c>
      <c r="T17" s="400">
        <f t="shared" si="7"/>
        <v>4.1200000000000045</v>
      </c>
      <c r="U17" s="400">
        <f t="shared" si="8"/>
        <v>0</v>
      </c>
      <c r="V17" s="400">
        <f t="shared" si="9"/>
        <v>6.6299999999999955</v>
      </c>
    </row>
    <row r="18" spans="1:32" s="386" customFormat="1" ht="30" customHeight="1">
      <c r="A18" s="389">
        <v>5</v>
      </c>
      <c r="B18" s="394" t="s">
        <v>122</v>
      </c>
      <c r="C18" s="400">
        <v>3194.41</v>
      </c>
      <c r="D18" s="400">
        <v>5211.92</v>
      </c>
      <c r="E18" s="400">
        <v>0</v>
      </c>
      <c r="F18" s="400">
        <f t="shared" si="0"/>
        <v>8406.33</v>
      </c>
      <c r="G18" s="400">
        <v>970.55</v>
      </c>
      <c r="H18" s="400">
        <v>1583.53</v>
      </c>
      <c r="I18" s="400">
        <v>0</v>
      </c>
      <c r="J18" s="400">
        <f t="shared" si="1"/>
        <v>2554.08</v>
      </c>
      <c r="K18" s="400">
        <v>1427.26</v>
      </c>
      <c r="L18" s="400">
        <v>2328.6799999999998</v>
      </c>
      <c r="M18" s="400">
        <v>0</v>
      </c>
      <c r="N18" s="400">
        <f t="shared" si="2"/>
        <v>3755.9399999999996</v>
      </c>
      <c r="O18" s="400">
        <f t="shared" si="3"/>
        <v>2397.81</v>
      </c>
      <c r="P18" s="400">
        <f t="shared" si="4"/>
        <v>3912.21</v>
      </c>
      <c r="Q18" s="400">
        <v>0</v>
      </c>
      <c r="R18" s="400">
        <f t="shared" si="5"/>
        <v>6310.02</v>
      </c>
      <c r="S18" s="400">
        <f t="shared" si="6"/>
        <v>796.59999999999991</v>
      </c>
      <c r="T18" s="400">
        <f t="shared" si="7"/>
        <v>1299.71</v>
      </c>
      <c r="U18" s="400">
        <f t="shared" si="8"/>
        <v>0</v>
      </c>
      <c r="V18" s="400">
        <f t="shared" si="9"/>
        <v>2096.31</v>
      </c>
    </row>
    <row r="19" spans="1:32" s="386" customFormat="1" ht="30" customHeight="1">
      <c r="A19" s="397"/>
      <c r="B19" s="398" t="s">
        <v>84</v>
      </c>
      <c r="C19" s="400">
        <f>SUM(C14:C18)</f>
        <v>10753.26</v>
      </c>
      <c r="D19" s="400">
        <f t="shared" ref="D19:V19" si="10">SUM(D14:D18)</f>
        <v>17544.79</v>
      </c>
      <c r="E19" s="400">
        <f t="shared" si="10"/>
        <v>0</v>
      </c>
      <c r="F19" s="400">
        <f t="shared" si="10"/>
        <v>28298.049999999996</v>
      </c>
      <c r="G19" s="400">
        <f t="shared" si="10"/>
        <v>4983.1099999999997</v>
      </c>
      <c r="H19" s="400">
        <f t="shared" si="10"/>
        <v>8130.33</v>
      </c>
      <c r="I19" s="400">
        <f t="shared" si="10"/>
        <v>0</v>
      </c>
      <c r="J19" s="400">
        <f t="shared" si="10"/>
        <v>13113.44</v>
      </c>
      <c r="K19" s="400">
        <f t="shared" si="10"/>
        <v>3663.1499999999996</v>
      </c>
      <c r="L19" s="400">
        <f t="shared" si="10"/>
        <v>5976.7199999999993</v>
      </c>
      <c r="M19" s="400">
        <f t="shared" si="10"/>
        <v>0</v>
      </c>
      <c r="N19" s="400">
        <f t="shared" si="10"/>
        <v>9639.869999999999</v>
      </c>
      <c r="O19" s="400">
        <f t="shared" si="10"/>
        <v>8646.26</v>
      </c>
      <c r="P19" s="400">
        <f t="shared" si="10"/>
        <v>14107.05</v>
      </c>
      <c r="Q19" s="400">
        <f t="shared" si="10"/>
        <v>0</v>
      </c>
      <c r="R19" s="400">
        <f t="shared" si="10"/>
        <v>22753.31</v>
      </c>
      <c r="S19" s="400">
        <f t="shared" si="10"/>
        <v>2107.0000000000005</v>
      </c>
      <c r="T19" s="400">
        <f t="shared" si="10"/>
        <v>3437.7400000000016</v>
      </c>
      <c r="U19" s="400">
        <f t="shared" si="10"/>
        <v>0</v>
      </c>
      <c r="V19" s="400">
        <f t="shared" si="10"/>
        <v>5544.7400000000016</v>
      </c>
    </row>
    <row r="20" spans="1:32" s="386" customFormat="1" ht="27" customHeight="1">
      <c r="A20" s="809" t="s">
        <v>223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1"/>
    </row>
    <row r="21" spans="1:32" s="386" customFormat="1" ht="30" customHeight="1">
      <c r="A21" s="389">
        <v>6</v>
      </c>
      <c r="B21" s="394" t="s">
        <v>175</v>
      </c>
      <c r="C21" s="400">
        <v>0</v>
      </c>
      <c r="D21" s="400">
        <v>0</v>
      </c>
      <c r="E21" s="400">
        <v>0</v>
      </c>
      <c r="F21" s="400">
        <f t="shared" ref="F21" si="11">C21+D21+E21</f>
        <v>0</v>
      </c>
      <c r="G21" s="400">
        <v>0</v>
      </c>
      <c r="H21" s="400">
        <v>0</v>
      </c>
      <c r="I21" s="400">
        <v>0</v>
      </c>
      <c r="J21" s="400">
        <f t="shared" ref="J21" si="12">G21+H21+I21</f>
        <v>0</v>
      </c>
      <c r="K21" s="400">
        <v>0</v>
      </c>
      <c r="L21" s="400">
        <v>0</v>
      </c>
      <c r="M21" s="400">
        <v>0</v>
      </c>
      <c r="N21" s="400">
        <f t="shared" ref="N21" si="13">K21+L21+M21</f>
        <v>0</v>
      </c>
      <c r="O21" s="400">
        <v>0</v>
      </c>
      <c r="P21" s="400">
        <v>0</v>
      </c>
      <c r="Q21" s="400">
        <v>0</v>
      </c>
      <c r="R21" s="400">
        <f t="shared" ref="R21" si="14">O21+P21+Q21</f>
        <v>0</v>
      </c>
      <c r="S21" s="400">
        <f t="shared" ref="S21" si="15">C21-O21</f>
        <v>0</v>
      </c>
      <c r="T21" s="400">
        <f t="shared" ref="T21" si="16">D21-P21</f>
        <v>0</v>
      </c>
      <c r="U21" s="400">
        <f t="shared" ref="U21" si="17">E21-Q21</f>
        <v>0</v>
      </c>
      <c r="V21" s="400">
        <f t="shared" ref="V21" si="18">SUM(S21:U21)</f>
        <v>0</v>
      </c>
    </row>
    <row r="22" spans="1:32" s="386" customFormat="1" ht="30" customHeight="1">
      <c r="A22" s="389">
        <v>7</v>
      </c>
      <c r="B22" s="394" t="s">
        <v>124</v>
      </c>
      <c r="C22" s="400">
        <v>0</v>
      </c>
      <c r="D22" s="400">
        <v>0</v>
      </c>
      <c r="E22" s="400">
        <v>0</v>
      </c>
      <c r="F22" s="400">
        <f t="shared" ref="F22:F23" si="19">C22+D22+E22</f>
        <v>0</v>
      </c>
      <c r="G22" s="400">
        <v>0</v>
      </c>
      <c r="H22" s="400">
        <v>0</v>
      </c>
      <c r="I22" s="400">
        <v>0</v>
      </c>
      <c r="J22" s="400">
        <f t="shared" ref="J22:J23" si="20">G22+H22+I22</f>
        <v>0</v>
      </c>
      <c r="K22" s="400">
        <v>0</v>
      </c>
      <c r="L22" s="400">
        <v>0</v>
      </c>
      <c r="M22" s="400">
        <v>0</v>
      </c>
      <c r="N22" s="400">
        <f t="shared" ref="N22:N23" si="21">K22+L22+M22</f>
        <v>0</v>
      </c>
      <c r="O22" s="400">
        <v>0</v>
      </c>
      <c r="P22" s="400">
        <v>0</v>
      </c>
      <c r="Q22" s="400">
        <v>0</v>
      </c>
      <c r="R22" s="400">
        <f t="shared" ref="R22:R23" si="22">O22+P22+Q22</f>
        <v>0</v>
      </c>
      <c r="S22" s="400">
        <f t="shared" ref="S22:S23" si="23">C22-O22</f>
        <v>0</v>
      </c>
      <c r="T22" s="400">
        <f t="shared" ref="T22:T23" si="24">D22-P22</f>
        <v>0</v>
      </c>
      <c r="U22" s="400">
        <f t="shared" ref="U22:U23" si="25">E22-Q22</f>
        <v>0</v>
      </c>
      <c r="V22" s="400">
        <f t="shared" ref="V22:V23" si="26">SUM(S22:U22)</f>
        <v>0</v>
      </c>
    </row>
    <row r="23" spans="1:32" s="386" customFormat="1" ht="30" customHeight="1">
      <c r="A23" s="389">
        <v>8</v>
      </c>
      <c r="B23" s="394" t="s">
        <v>807</v>
      </c>
      <c r="C23" s="400">
        <v>470.14</v>
      </c>
      <c r="D23" s="400">
        <v>767.06</v>
      </c>
      <c r="E23" s="400">
        <v>0</v>
      </c>
      <c r="F23" s="400">
        <f t="shared" si="19"/>
        <v>1237.1999999999998</v>
      </c>
      <c r="G23" s="400">
        <v>0</v>
      </c>
      <c r="H23" s="400">
        <v>0</v>
      </c>
      <c r="I23" s="400">
        <v>0</v>
      </c>
      <c r="J23" s="400">
        <f t="shared" si="20"/>
        <v>0</v>
      </c>
      <c r="K23" s="400">
        <v>0</v>
      </c>
      <c r="L23" s="400">
        <v>0</v>
      </c>
      <c r="M23" s="400">
        <v>0</v>
      </c>
      <c r="N23" s="400">
        <f t="shared" si="21"/>
        <v>0</v>
      </c>
      <c r="O23" s="400">
        <v>0</v>
      </c>
      <c r="P23" s="400">
        <v>0</v>
      </c>
      <c r="Q23" s="400">
        <v>0</v>
      </c>
      <c r="R23" s="400">
        <f t="shared" si="22"/>
        <v>0</v>
      </c>
      <c r="S23" s="400">
        <f t="shared" si="23"/>
        <v>470.14</v>
      </c>
      <c r="T23" s="400">
        <f t="shared" si="24"/>
        <v>767.06</v>
      </c>
      <c r="U23" s="400">
        <f t="shared" si="25"/>
        <v>0</v>
      </c>
      <c r="V23" s="400">
        <f t="shared" si="26"/>
        <v>1237.1999999999998</v>
      </c>
    </row>
    <row r="24" spans="1:32" s="386" customFormat="1" ht="30" customHeight="1">
      <c r="A24" s="395"/>
      <c r="B24" s="394" t="s">
        <v>84</v>
      </c>
      <c r="C24" s="400">
        <f>SUM(C21:C23)</f>
        <v>470.14</v>
      </c>
      <c r="D24" s="400">
        <f t="shared" ref="D24:V24" si="27">SUM(D21:D23)</f>
        <v>767.06</v>
      </c>
      <c r="E24" s="400">
        <f t="shared" si="27"/>
        <v>0</v>
      </c>
      <c r="F24" s="400">
        <f t="shared" si="27"/>
        <v>1237.1999999999998</v>
      </c>
      <c r="G24" s="400">
        <f t="shared" si="27"/>
        <v>0</v>
      </c>
      <c r="H24" s="400">
        <f t="shared" si="27"/>
        <v>0</v>
      </c>
      <c r="I24" s="400">
        <f t="shared" si="27"/>
        <v>0</v>
      </c>
      <c r="J24" s="400">
        <f t="shared" si="27"/>
        <v>0</v>
      </c>
      <c r="K24" s="400">
        <f t="shared" si="27"/>
        <v>0</v>
      </c>
      <c r="L24" s="400">
        <f t="shared" si="27"/>
        <v>0</v>
      </c>
      <c r="M24" s="400">
        <f t="shared" si="27"/>
        <v>0</v>
      </c>
      <c r="N24" s="400">
        <f t="shared" si="27"/>
        <v>0</v>
      </c>
      <c r="O24" s="400">
        <f t="shared" si="27"/>
        <v>0</v>
      </c>
      <c r="P24" s="400">
        <f t="shared" si="27"/>
        <v>0</v>
      </c>
      <c r="Q24" s="400">
        <f t="shared" si="27"/>
        <v>0</v>
      </c>
      <c r="R24" s="400">
        <f t="shared" si="27"/>
        <v>0</v>
      </c>
      <c r="S24" s="400">
        <f t="shared" si="27"/>
        <v>470.14</v>
      </c>
      <c r="T24" s="400">
        <f t="shared" si="27"/>
        <v>767.06</v>
      </c>
      <c r="U24" s="400">
        <f t="shared" si="27"/>
        <v>0</v>
      </c>
      <c r="V24" s="400">
        <f t="shared" si="27"/>
        <v>1237.1999999999998</v>
      </c>
    </row>
    <row r="25" spans="1:32" s="386" customFormat="1" ht="21.75" customHeight="1">
      <c r="A25" s="395"/>
      <c r="B25" s="394" t="s">
        <v>31</v>
      </c>
      <c r="C25" s="400">
        <f>C19+C24</f>
        <v>11223.4</v>
      </c>
      <c r="D25" s="400">
        <f t="shared" ref="D25:V25" si="28">D19+D24</f>
        <v>18311.850000000002</v>
      </c>
      <c r="E25" s="400">
        <f t="shared" si="28"/>
        <v>0</v>
      </c>
      <c r="F25" s="400">
        <f t="shared" si="28"/>
        <v>29535.249999999996</v>
      </c>
      <c r="G25" s="400">
        <f t="shared" si="28"/>
        <v>4983.1099999999997</v>
      </c>
      <c r="H25" s="400">
        <f t="shared" si="28"/>
        <v>8130.33</v>
      </c>
      <c r="I25" s="400">
        <f t="shared" si="28"/>
        <v>0</v>
      </c>
      <c r="J25" s="400">
        <f t="shared" si="28"/>
        <v>13113.44</v>
      </c>
      <c r="K25" s="400">
        <f t="shared" si="28"/>
        <v>3663.1499999999996</v>
      </c>
      <c r="L25" s="400">
        <f t="shared" si="28"/>
        <v>5976.7199999999993</v>
      </c>
      <c r="M25" s="400">
        <f t="shared" si="28"/>
        <v>0</v>
      </c>
      <c r="N25" s="400">
        <f t="shared" si="28"/>
        <v>9639.869999999999</v>
      </c>
      <c r="O25" s="400">
        <f t="shared" si="28"/>
        <v>8646.26</v>
      </c>
      <c r="P25" s="400">
        <f t="shared" si="28"/>
        <v>14107.05</v>
      </c>
      <c r="Q25" s="400">
        <f t="shared" si="28"/>
        <v>0</v>
      </c>
      <c r="R25" s="400">
        <f t="shared" si="28"/>
        <v>22753.31</v>
      </c>
      <c r="S25" s="400">
        <f t="shared" si="28"/>
        <v>2577.1400000000003</v>
      </c>
      <c r="T25" s="400">
        <f t="shared" si="28"/>
        <v>4204.8000000000011</v>
      </c>
      <c r="U25" s="400">
        <f t="shared" si="28"/>
        <v>0</v>
      </c>
      <c r="V25" s="400">
        <f t="shared" si="28"/>
        <v>6781.9400000000014</v>
      </c>
    </row>
    <row r="27" spans="1:32" ht="25.5" customHeight="1">
      <c r="A27" s="381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795"/>
      <c r="T27" s="795"/>
      <c r="U27" s="376"/>
      <c r="V27" s="376"/>
      <c r="W27" s="380"/>
      <c r="X27" s="380"/>
      <c r="Y27" s="380"/>
      <c r="Z27" s="380"/>
      <c r="AA27" s="380"/>
      <c r="AE27" s="380"/>
      <c r="AF27" s="380"/>
    </row>
    <row r="28" spans="1:32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76"/>
      <c r="T28" s="376"/>
      <c r="U28" s="376"/>
      <c r="V28" s="376"/>
      <c r="W28" s="381"/>
      <c r="X28" s="381"/>
      <c r="Y28" s="381"/>
      <c r="Z28" s="381"/>
      <c r="AE28" s="381"/>
      <c r="AF28" s="381"/>
    </row>
    <row r="29" spans="1:32" s="384" customFormat="1" ht="21.75" customHeight="1">
      <c r="B29" s="280" t="s">
        <v>1021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5"/>
      <c r="T29" s="385"/>
      <c r="U29" s="385"/>
      <c r="V29" s="385"/>
    </row>
    <row r="30" spans="1:32" s="384" customFormat="1" ht="19.5">
      <c r="A30" s="385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5"/>
      <c r="T30" s="385"/>
      <c r="U30" s="404"/>
      <c r="V30" s="404"/>
    </row>
    <row r="31" spans="1:32" s="384" customFormat="1" ht="18" customHeight="1">
      <c r="A31" s="385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791" t="s">
        <v>848</v>
      </c>
      <c r="P31" s="791"/>
      <c r="Q31" s="791"/>
      <c r="R31" s="791"/>
      <c r="S31" s="791"/>
      <c r="T31" s="385"/>
      <c r="U31" s="404"/>
      <c r="V31" s="404"/>
    </row>
    <row r="32" spans="1:32" s="384" customFormat="1" ht="18" customHeight="1">
      <c r="A32" s="385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791" t="s">
        <v>849</v>
      </c>
      <c r="P32" s="791"/>
      <c r="Q32" s="791"/>
      <c r="R32" s="791"/>
      <c r="S32" s="791"/>
      <c r="T32" s="385"/>
      <c r="U32" s="404"/>
      <c r="V32" s="404"/>
    </row>
  </sheetData>
  <mergeCells count="21">
    <mergeCell ref="G2:O2"/>
    <mergeCell ref="A3:U3"/>
    <mergeCell ref="A4:U4"/>
    <mergeCell ref="A6:U6"/>
    <mergeCell ref="O31:S31"/>
    <mergeCell ref="A20:V20"/>
    <mergeCell ref="A13:V13"/>
    <mergeCell ref="T2:U2"/>
    <mergeCell ref="O32:S32"/>
    <mergeCell ref="Y15:AB15"/>
    <mergeCell ref="AB8:AD8"/>
    <mergeCell ref="A9:A10"/>
    <mergeCell ref="B9:B10"/>
    <mergeCell ref="S27:T27"/>
    <mergeCell ref="C9:F10"/>
    <mergeCell ref="G10:J10"/>
    <mergeCell ref="K10:N10"/>
    <mergeCell ref="O10:R10"/>
    <mergeCell ref="G9:R9"/>
    <mergeCell ref="U8:V8"/>
    <mergeCell ref="S9:V10"/>
  </mergeCells>
  <printOptions horizontalCentered="1"/>
  <pageMargins left="0.48" right="0.37" top="0.23622047244094491" bottom="0" header="0.31496062992125984" footer="0.31496062992125984"/>
  <pageSetup paperSize="9" scale="54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8"/>
  <sheetViews>
    <sheetView view="pageBreakPreview" zoomScale="80" zoomScaleSheetLayoutView="80" workbookViewId="0">
      <selection activeCell="O27" sqref="O27"/>
    </sheetView>
  </sheetViews>
  <sheetFormatPr defaultRowHeight="12.75"/>
  <cols>
    <col min="1" max="1" width="7.85546875" customWidth="1"/>
    <col min="2" max="2" width="17.7109375" bestFit="1" customWidth="1"/>
    <col min="3" max="3" width="12.5703125" customWidth="1"/>
    <col min="4" max="4" width="19" customWidth="1"/>
    <col min="5" max="15" width="12.5703125" customWidth="1"/>
  </cols>
  <sheetData>
    <row r="1" spans="1:15" ht="18">
      <c r="A1" s="849" t="s">
        <v>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169" t="s">
        <v>500</v>
      </c>
    </row>
    <row r="2" spans="1:15" ht="21">
      <c r="A2" s="850" t="s">
        <v>717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</row>
    <row r="3" spans="1:15" ht="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5" ht="18">
      <c r="A4" s="849" t="s">
        <v>499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</row>
    <row r="5" spans="1:15" ht="16.5">
      <c r="A5" s="840" t="s">
        <v>850</v>
      </c>
      <c r="B5" s="840"/>
      <c r="C5" s="840"/>
      <c r="D5" s="144"/>
      <c r="E5" s="144"/>
      <c r="F5" s="144"/>
      <c r="G5" s="144"/>
      <c r="H5" s="144"/>
      <c r="I5" s="144"/>
      <c r="J5" s="144"/>
      <c r="K5" s="143"/>
      <c r="M5" s="1056" t="s">
        <v>1015</v>
      </c>
      <c r="N5" s="1056"/>
      <c r="O5" s="1056"/>
    </row>
    <row r="6" spans="1:15" ht="44.25" customHeight="1">
      <c r="A6" s="993" t="s">
        <v>2</v>
      </c>
      <c r="B6" s="993" t="s">
        <v>3</v>
      </c>
      <c r="C6" s="993" t="s">
        <v>291</v>
      </c>
      <c r="D6" s="1011" t="s">
        <v>292</v>
      </c>
      <c r="E6" s="1011" t="s">
        <v>293</v>
      </c>
      <c r="F6" s="1011" t="s">
        <v>294</v>
      </c>
      <c r="G6" s="1011" t="s">
        <v>295</v>
      </c>
      <c r="H6" s="993" t="s">
        <v>296</v>
      </c>
      <c r="I6" s="993"/>
      <c r="J6" s="993" t="s">
        <v>297</v>
      </c>
      <c r="K6" s="993"/>
      <c r="L6" s="993" t="s">
        <v>298</v>
      </c>
      <c r="M6" s="993"/>
      <c r="N6" s="993" t="s">
        <v>299</v>
      </c>
      <c r="O6" s="993"/>
    </row>
    <row r="7" spans="1:15" ht="54" customHeight="1">
      <c r="A7" s="993"/>
      <c r="B7" s="993"/>
      <c r="C7" s="993"/>
      <c r="D7" s="1012"/>
      <c r="E7" s="1012"/>
      <c r="F7" s="1012"/>
      <c r="G7" s="1012"/>
      <c r="H7" s="164" t="s">
        <v>300</v>
      </c>
      <c r="I7" s="164" t="s">
        <v>301</v>
      </c>
      <c r="J7" s="164" t="s">
        <v>300</v>
      </c>
      <c r="K7" s="164" t="s">
        <v>301</v>
      </c>
      <c r="L7" s="164" t="s">
        <v>300</v>
      </c>
      <c r="M7" s="164" t="s">
        <v>301</v>
      </c>
      <c r="N7" s="164" t="s">
        <v>300</v>
      </c>
      <c r="O7" s="164" t="s">
        <v>301</v>
      </c>
    </row>
    <row r="8" spans="1:15" ht="15">
      <c r="A8" s="146" t="s">
        <v>246</v>
      </c>
      <c r="B8" s="146" t="s">
        <v>247</v>
      </c>
      <c r="C8" s="146" t="s">
        <v>248</v>
      </c>
      <c r="D8" s="146" t="s">
        <v>249</v>
      </c>
      <c r="E8" s="146" t="s">
        <v>250</v>
      </c>
      <c r="F8" s="146" t="s">
        <v>251</v>
      </c>
      <c r="G8" s="146" t="s">
        <v>252</v>
      </c>
      <c r="H8" s="146" t="s">
        <v>253</v>
      </c>
      <c r="I8" s="146" t="s">
        <v>272</v>
      </c>
      <c r="J8" s="146" t="s">
        <v>273</v>
      </c>
      <c r="K8" s="146" t="s">
        <v>274</v>
      </c>
      <c r="L8" s="146" t="s">
        <v>302</v>
      </c>
      <c r="M8" s="146" t="s">
        <v>303</v>
      </c>
      <c r="N8" s="146" t="s">
        <v>304</v>
      </c>
      <c r="O8" s="146" t="s">
        <v>305</v>
      </c>
    </row>
    <row r="9" spans="1:15" ht="37.5">
      <c r="A9" s="78">
        <v>1</v>
      </c>
      <c r="B9" s="40" t="s">
        <v>869</v>
      </c>
      <c r="C9" s="666">
        <v>1</v>
      </c>
      <c r="D9" s="665" t="s">
        <v>967</v>
      </c>
      <c r="E9" s="666">
        <v>209</v>
      </c>
      <c r="F9" s="666">
        <v>38044</v>
      </c>
      <c r="G9" s="666">
        <v>10</v>
      </c>
      <c r="H9" s="666">
        <v>320</v>
      </c>
      <c r="I9" s="666">
        <v>287.8</v>
      </c>
      <c r="J9" s="666">
        <v>111.23</v>
      </c>
      <c r="K9" s="666">
        <v>111.23</v>
      </c>
      <c r="L9" s="666">
        <v>4.18</v>
      </c>
      <c r="M9" s="666">
        <v>4.18</v>
      </c>
      <c r="N9" s="666">
        <v>0</v>
      </c>
      <c r="O9" s="666">
        <v>0</v>
      </c>
    </row>
    <row r="10" spans="1:15" ht="18.75">
      <c r="A10" s="78">
        <v>2</v>
      </c>
      <c r="B10" s="40" t="s">
        <v>870</v>
      </c>
      <c r="C10" s="666">
        <v>0</v>
      </c>
      <c r="D10" s="666" t="s">
        <v>7</v>
      </c>
      <c r="E10" s="666">
        <v>0</v>
      </c>
      <c r="F10" s="666">
        <v>0</v>
      </c>
      <c r="G10" s="666">
        <v>0</v>
      </c>
      <c r="H10" s="666">
        <v>0</v>
      </c>
      <c r="I10" s="666">
        <v>0</v>
      </c>
      <c r="J10" s="666">
        <v>0</v>
      </c>
      <c r="K10" s="666">
        <v>0</v>
      </c>
      <c r="L10" s="666">
        <v>0</v>
      </c>
      <c r="M10" s="666">
        <v>0</v>
      </c>
      <c r="N10" s="666">
        <v>0</v>
      </c>
      <c r="O10" s="666">
        <v>0</v>
      </c>
    </row>
    <row r="11" spans="1:15" ht="18.75">
      <c r="A11" s="78">
        <v>3</v>
      </c>
      <c r="B11" s="40" t="s">
        <v>871</v>
      </c>
      <c r="C11" s="666">
        <v>0</v>
      </c>
      <c r="D11" s="666" t="s">
        <v>7</v>
      </c>
      <c r="E11" s="666">
        <v>0</v>
      </c>
      <c r="F11" s="666">
        <v>0</v>
      </c>
      <c r="G11" s="666">
        <v>0</v>
      </c>
      <c r="H11" s="666">
        <v>0</v>
      </c>
      <c r="I11" s="666">
        <v>0</v>
      </c>
      <c r="J11" s="666">
        <v>0</v>
      </c>
      <c r="K11" s="666">
        <v>0</v>
      </c>
      <c r="L11" s="666">
        <v>0</v>
      </c>
      <c r="M11" s="666">
        <v>0</v>
      </c>
      <c r="N11" s="666">
        <v>0</v>
      </c>
      <c r="O11" s="666">
        <v>0</v>
      </c>
    </row>
    <row r="12" spans="1:15" ht="18.75">
      <c r="A12" s="78">
        <v>4</v>
      </c>
      <c r="B12" s="40" t="s">
        <v>872</v>
      </c>
      <c r="C12" s="666">
        <v>0</v>
      </c>
      <c r="D12" s="666" t="s">
        <v>7</v>
      </c>
      <c r="E12" s="666">
        <v>0</v>
      </c>
      <c r="F12" s="666">
        <v>0</v>
      </c>
      <c r="G12" s="666">
        <v>0</v>
      </c>
      <c r="H12" s="666">
        <v>0</v>
      </c>
      <c r="I12" s="666">
        <v>0</v>
      </c>
      <c r="J12" s="666">
        <v>0</v>
      </c>
      <c r="K12" s="666">
        <v>0</v>
      </c>
      <c r="L12" s="666">
        <v>0</v>
      </c>
      <c r="M12" s="666">
        <v>0</v>
      </c>
      <c r="N12" s="666">
        <v>0</v>
      </c>
      <c r="O12" s="666">
        <v>0</v>
      </c>
    </row>
    <row r="13" spans="1:15" ht="18.75">
      <c r="A13" s="78">
        <v>5</v>
      </c>
      <c r="B13" s="40" t="s">
        <v>873</v>
      </c>
      <c r="C13" s="666">
        <v>0</v>
      </c>
      <c r="D13" s="666" t="s">
        <v>7</v>
      </c>
      <c r="E13" s="666">
        <v>0</v>
      </c>
      <c r="F13" s="666">
        <v>0</v>
      </c>
      <c r="G13" s="666">
        <v>0</v>
      </c>
      <c r="H13" s="666">
        <v>0</v>
      </c>
      <c r="I13" s="666">
        <v>0</v>
      </c>
      <c r="J13" s="666">
        <v>0</v>
      </c>
      <c r="K13" s="666">
        <v>0</v>
      </c>
      <c r="L13" s="666">
        <v>0</v>
      </c>
      <c r="M13" s="666">
        <v>0</v>
      </c>
      <c r="N13" s="666">
        <v>0</v>
      </c>
      <c r="O13" s="666">
        <v>0</v>
      </c>
    </row>
    <row r="14" spans="1:15" ht="18.75">
      <c r="A14" s="78">
        <v>6</v>
      </c>
      <c r="B14" s="40" t="s">
        <v>874</v>
      </c>
      <c r="C14" s="666">
        <v>0</v>
      </c>
      <c r="D14" s="666" t="s">
        <v>7</v>
      </c>
      <c r="E14" s="666">
        <v>0</v>
      </c>
      <c r="F14" s="666">
        <v>0</v>
      </c>
      <c r="G14" s="666">
        <v>0</v>
      </c>
      <c r="H14" s="666">
        <v>0</v>
      </c>
      <c r="I14" s="666">
        <v>0</v>
      </c>
      <c r="J14" s="666">
        <v>0</v>
      </c>
      <c r="K14" s="666">
        <v>0</v>
      </c>
      <c r="L14" s="666">
        <v>0</v>
      </c>
      <c r="M14" s="666">
        <v>0</v>
      </c>
      <c r="N14" s="666">
        <v>0</v>
      </c>
      <c r="O14" s="666">
        <v>0</v>
      </c>
    </row>
    <row r="15" spans="1:15" ht="18.75">
      <c r="A15" s="78">
        <v>7</v>
      </c>
      <c r="B15" s="40" t="s">
        <v>875</v>
      </c>
      <c r="C15" s="666">
        <v>0</v>
      </c>
      <c r="D15" s="666" t="s">
        <v>7</v>
      </c>
      <c r="E15" s="666">
        <v>0</v>
      </c>
      <c r="F15" s="666">
        <v>0</v>
      </c>
      <c r="G15" s="666">
        <v>0</v>
      </c>
      <c r="H15" s="666">
        <v>0</v>
      </c>
      <c r="I15" s="666">
        <v>0</v>
      </c>
      <c r="J15" s="666">
        <v>0</v>
      </c>
      <c r="K15" s="666">
        <v>0</v>
      </c>
      <c r="L15" s="666">
        <v>0</v>
      </c>
      <c r="M15" s="666">
        <v>0</v>
      </c>
      <c r="N15" s="666">
        <v>0</v>
      </c>
      <c r="O15" s="666">
        <v>0</v>
      </c>
    </row>
    <row r="16" spans="1:15" ht="18.75">
      <c r="A16" s="78">
        <v>8</v>
      </c>
      <c r="B16" s="40" t="s">
        <v>876</v>
      </c>
      <c r="C16" s="666">
        <v>0</v>
      </c>
      <c r="D16" s="666" t="s">
        <v>7</v>
      </c>
      <c r="E16" s="666">
        <v>0</v>
      </c>
      <c r="F16" s="666">
        <v>0</v>
      </c>
      <c r="G16" s="666">
        <v>0</v>
      </c>
      <c r="H16" s="666">
        <v>0</v>
      </c>
      <c r="I16" s="666">
        <v>0</v>
      </c>
      <c r="J16" s="666">
        <v>0</v>
      </c>
      <c r="K16" s="666">
        <v>0</v>
      </c>
      <c r="L16" s="666">
        <v>0</v>
      </c>
      <c r="M16" s="666">
        <v>0</v>
      </c>
      <c r="N16" s="666">
        <v>0</v>
      </c>
      <c r="O16" s="666">
        <v>0</v>
      </c>
    </row>
    <row r="17" spans="1:15" ht="18.75">
      <c r="A17" s="78">
        <v>9</v>
      </c>
      <c r="B17" s="40" t="s">
        <v>877</v>
      </c>
      <c r="C17" s="666">
        <v>0</v>
      </c>
      <c r="D17" s="666" t="s">
        <v>7</v>
      </c>
      <c r="E17" s="666">
        <v>0</v>
      </c>
      <c r="F17" s="666">
        <v>0</v>
      </c>
      <c r="G17" s="666">
        <v>0</v>
      </c>
      <c r="H17" s="666">
        <v>0</v>
      </c>
      <c r="I17" s="666">
        <v>0</v>
      </c>
      <c r="J17" s="666">
        <v>0</v>
      </c>
      <c r="K17" s="666">
        <v>0</v>
      </c>
      <c r="L17" s="666">
        <v>0</v>
      </c>
      <c r="M17" s="666">
        <v>0</v>
      </c>
      <c r="N17" s="666">
        <v>0</v>
      </c>
      <c r="O17" s="666">
        <v>0</v>
      </c>
    </row>
    <row r="18" spans="1:15" ht="18.75">
      <c r="A18" s="78">
        <v>10</v>
      </c>
      <c r="B18" s="40" t="s">
        <v>878</v>
      </c>
      <c r="C18" s="666">
        <v>0</v>
      </c>
      <c r="D18" s="666" t="s">
        <v>7</v>
      </c>
      <c r="E18" s="666">
        <v>0</v>
      </c>
      <c r="F18" s="666">
        <v>0</v>
      </c>
      <c r="G18" s="666">
        <v>0</v>
      </c>
      <c r="H18" s="666">
        <v>0</v>
      </c>
      <c r="I18" s="666">
        <v>0</v>
      </c>
      <c r="J18" s="666">
        <v>0</v>
      </c>
      <c r="K18" s="666">
        <v>0</v>
      </c>
      <c r="L18" s="666">
        <v>0</v>
      </c>
      <c r="M18" s="666">
        <v>0</v>
      </c>
      <c r="N18" s="666">
        <v>0</v>
      </c>
      <c r="O18" s="666">
        <v>0</v>
      </c>
    </row>
    <row r="19" spans="1:15" ht="18.75">
      <c r="A19" s="78">
        <v>11</v>
      </c>
      <c r="B19" s="40" t="s">
        <v>879</v>
      </c>
      <c r="C19" s="666">
        <v>0</v>
      </c>
      <c r="D19" s="666" t="s">
        <v>7</v>
      </c>
      <c r="E19" s="666">
        <v>0</v>
      </c>
      <c r="F19" s="666">
        <v>0</v>
      </c>
      <c r="G19" s="666">
        <v>0</v>
      </c>
      <c r="H19" s="666">
        <v>0</v>
      </c>
      <c r="I19" s="666">
        <v>0</v>
      </c>
      <c r="J19" s="666">
        <v>0</v>
      </c>
      <c r="K19" s="666">
        <v>0</v>
      </c>
      <c r="L19" s="666">
        <v>0</v>
      </c>
      <c r="M19" s="666">
        <v>0</v>
      </c>
      <c r="N19" s="666">
        <v>0</v>
      </c>
      <c r="O19" s="666">
        <v>0</v>
      </c>
    </row>
    <row r="20" spans="1:15" ht="18.75">
      <c r="A20" s="78">
        <v>12</v>
      </c>
      <c r="B20" s="40" t="s">
        <v>880</v>
      </c>
      <c r="C20" s="666">
        <v>0</v>
      </c>
      <c r="D20" s="666" t="s">
        <v>7</v>
      </c>
      <c r="E20" s="666">
        <v>0</v>
      </c>
      <c r="F20" s="666">
        <v>0</v>
      </c>
      <c r="G20" s="666">
        <v>0</v>
      </c>
      <c r="H20" s="666">
        <v>0</v>
      </c>
      <c r="I20" s="666">
        <v>0</v>
      </c>
      <c r="J20" s="666">
        <v>0</v>
      </c>
      <c r="K20" s="666">
        <v>0</v>
      </c>
      <c r="L20" s="666">
        <v>0</v>
      </c>
      <c r="M20" s="666">
        <v>0</v>
      </c>
      <c r="N20" s="666">
        <v>0</v>
      </c>
      <c r="O20" s="666">
        <v>0</v>
      </c>
    </row>
    <row r="21" spans="1:15" ht="18.75">
      <c r="A21" s="78">
        <v>13</v>
      </c>
      <c r="B21" s="40" t="s">
        <v>881</v>
      </c>
      <c r="C21" s="666">
        <v>0</v>
      </c>
      <c r="D21" s="666" t="s">
        <v>7</v>
      </c>
      <c r="E21" s="666">
        <v>0</v>
      </c>
      <c r="F21" s="666">
        <v>0</v>
      </c>
      <c r="G21" s="666">
        <v>0</v>
      </c>
      <c r="H21" s="666">
        <v>0</v>
      </c>
      <c r="I21" s="666">
        <v>0</v>
      </c>
      <c r="J21" s="666">
        <v>0</v>
      </c>
      <c r="K21" s="666">
        <v>0</v>
      </c>
      <c r="L21" s="666">
        <v>0</v>
      </c>
      <c r="M21" s="666">
        <v>0</v>
      </c>
      <c r="N21" s="666">
        <v>0</v>
      </c>
      <c r="O21" s="666">
        <v>0</v>
      </c>
    </row>
    <row r="22" spans="1:15" ht="18.75">
      <c r="A22" s="78">
        <v>14</v>
      </c>
      <c r="B22" s="40" t="s">
        <v>882</v>
      </c>
      <c r="C22" s="666">
        <v>0</v>
      </c>
      <c r="D22" s="666" t="s">
        <v>7</v>
      </c>
      <c r="E22" s="666">
        <v>0</v>
      </c>
      <c r="F22" s="666">
        <v>0</v>
      </c>
      <c r="G22" s="666">
        <v>0</v>
      </c>
      <c r="H22" s="666">
        <v>0</v>
      </c>
      <c r="I22" s="666">
        <v>0</v>
      </c>
      <c r="J22" s="666">
        <v>0</v>
      </c>
      <c r="K22" s="666">
        <v>0</v>
      </c>
      <c r="L22" s="666">
        <v>0</v>
      </c>
      <c r="M22" s="666">
        <v>0</v>
      </c>
      <c r="N22" s="666">
        <v>0</v>
      </c>
      <c r="O22" s="666">
        <v>0</v>
      </c>
    </row>
    <row r="23" spans="1:15" ht="18.75">
      <c r="A23" s="78">
        <v>15</v>
      </c>
      <c r="B23" s="40" t="s">
        <v>883</v>
      </c>
      <c r="C23" s="666">
        <v>0</v>
      </c>
      <c r="D23" s="666" t="s">
        <v>7</v>
      </c>
      <c r="E23" s="666">
        <v>0</v>
      </c>
      <c r="F23" s="666">
        <v>0</v>
      </c>
      <c r="G23" s="666">
        <v>0</v>
      </c>
      <c r="H23" s="666">
        <v>0</v>
      </c>
      <c r="I23" s="666">
        <v>0</v>
      </c>
      <c r="J23" s="666">
        <v>0</v>
      </c>
      <c r="K23" s="666">
        <v>0</v>
      </c>
      <c r="L23" s="666">
        <v>0</v>
      </c>
      <c r="M23" s="666">
        <v>0</v>
      </c>
      <c r="N23" s="666">
        <v>0</v>
      </c>
      <c r="O23" s="666">
        <v>0</v>
      </c>
    </row>
    <row r="24" spans="1:15" ht="18.75">
      <c r="A24" s="78">
        <v>16</v>
      </c>
      <c r="B24" s="40" t="s">
        <v>884</v>
      </c>
      <c r="C24" s="666">
        <v>0</v>
      </c>
      <c r="D24" s="666" t="s">
        <v>7</v>
      </c>
      <c r="E24" s="666">
        <v>0</v>
      </c>
      <c r="F24" s="666">
        <v>0</v>
      </c>
      <c r="G24" s="666">
        <v>0</v>
      </c>
      <c r="H24" s="666">
        <v>0</v>
      </c>
      <c r="I24" s="666">
        <v>0</v>
      </c>
      <c r="J24" s="666">
        <v>0</v>
      </c>
      <c r="K24" s="666">
        <v>0</v>
      </c>
      <c r="L24" s="666">
        <v>0</v>
      </c>
      <c r="M24" s="666">
        <v>0</v>
      </c>
      <c r="N24" s="666">
        <v>0</v>
      </c>
      <c r="O24" s="666">
        <v>0</v>
      </c>
    </row>
    <row r="25" spans="1:15" ht="18.75">
      <c r="A25" s="78">
        <v>17</v>
      </c>
      <c r="B25" s="40" t="s">
        <v>885</v>
      </c>
      <c r="C25" s="666">
        <v>0</v>
      </c>
      <c r="D25" s="666" t="s">
        <v>7</v>
      </c>
      <c r="E25" s="666">
        <v>0</v>
      </c>
      <c r="F25" s="666">
        <v>0</v>
      </c>
      <c r="G25" s="666">
        <v>0</v>
      </c>
      <c r="H25" s="666">
        <v>0</v>
      </c>
      <c r="I25" s="666">
        <v>0</v>
      </c>
      <c r="J25" s="666">
        <v>0</v>
      </c>
      <c r="K25" s="666">
        <v>0</v>
      </c>
      <c r="L25" s="666">
        <v>0</v>
      </c>
      <c r="M25" s="666">
        <v>0</v>
      </c>
      <c r="N25" s="666">
        <v>0</v>
      </c>
      <c r="O25" s="666">
        <v>0</v>
      </c>
    </row>
    <row r="26" spans="1:15" ht="18.75">
      <c r="A26" s="78">
        <v>18</v>
      </c>
      <c r="B26" s="40" t="s">
        <v>888</v>
      </c>
      <c r="C26" s="666">
        <v>0</v>
      </c>
      <c r="D26" s="666" t="s">
        <v>7</v>
      </c>
      <c r="E26" s="666">
        <v>0</v>
      </c>
      <c r="F26" s="666">
        <v>0</v>
      </c>
      <c r="G26" s="666">
        <v>0</v>
      </c>
      <c r="H26" s="666">
        <v>0</v>
      </c>
      <c r="I26" s="666">
        <v>0</v>
      </c>
      <c r="J26" s="666">
        <v>0</v>
      </c>
      <c r="K26" s="666">
        <v>0</v>
      </c>
      <c r="L26" s="666">
        <v>0</v>
      </c>
      <c r="M26" s="666">
        <v>0</v>
      </c>
      <c r="N26" s="666">
        <v>0</v>
      </c>
      <c r="O26" s="666">
        <v>0</v>
      </c>
    </row>
    <row r="27" spans="1:15" ht="18.75">
      <c r="A27" s="78">
        <v>19</v>
      </c>
      <c r="B27" s="40" t="s">
        <v>886</v>
      </c>
      <c r="C27" s="666">
        <v>0</v>
      </c>
      <c r="D27" s="666" t="s">
        <v>7</v>
      </c>
      <c r="E27" s="666">
        <v>0</v>
      </c>
      <c r="F27" s="666">
        <v>0</v>
      </c>
      <c r="G27" s="666">
        <v>0</v>
      </c>
      <c r="H27" s="666">
        <v>0</v>
      </c>
      <c r="I27" s="666">
        <v>0</v>
      </c>
      <c r="J27" s="666">
        <v>0</v>
      </c>
      <c r="K27" s="666">
        <v>0</v>
      </c>
      <c r="L27" s="666">
        <v>0</v>
      </c>
      <c r="M27" s="666">
        <v>0</v>
      </c>
      <c r="N27" s="666">
        <v>0</v>
      </c>
      <c r="O27" s="666">
        <v>0</v>
      </c>
    </row>
    <row r="28" spans="1:15" ht="18.75">
      <c r="A28" s="78">
        <v>20</v>
      </c>
      <c r="B28" s="40" t="s">
        <v>887</v>
      </c>
      <c r="C28" s="666">
        <v>0</v>
      </c>
      <c r="D28" s="666" t="s">
        <v>7</v>
      </c>
      <c r="E28" s="666">
        <v>0</v>
      </c>
      <c r="F28" s="666">
        <v>0</v>
      </c>
      <c r="G28" s="666">
        <v>0</v>
      </c>
      <c r="H28" s="666">
        <v>0</v>
      </c>
      <c r="I28" s="666">
        <v>0</v>
      </c>
      <c r="J28" s="666">
        <v>0</v>
      </c>
      <c r="K28" s="666">
        <v>0</v>
      </c>
      <c r="L28" s="666">
        <v>0</v>
      </c>
      <c r="M28" s="666">
        <v>0</v>
      </c>
      <c r="N28" s="666">
        <v>0</v>
      </c>
      <c r="O28" s="666">
        <v>0</v>
      </c>
    </row>
    <row r="29" spans="1:15" ht="18.75">
      <c r="A29" s="78">
        <v>21</v>
      </c>
      <c r="B29" s="40" t="s">
        <v>915</v>
      </c>
      <c r="C29" s="666">
        <v>0</v>
      </c>
      <c r="D29" s="666" t="s">
        <v>7</v>
      </c>
      <c r="E29" s="666">
        <v>0</v>
      </c>
      <c r="F29" s="666">
        <v>0</v>
      </c>
      <c r="G29" s="666">
        <v>0</v>
      </c>
      <c r="H29" s="666">
        <v>0</v>
      </c>
      <c r="I29" s="666">
        <v>0</v>
      </c>
      <c r="J29" s="666">
        <v>0</v>
      </c>
      <c r="K29" s="666">
        <v>0</v>
      </c>
      <c r="L29" s="666">
        <v>0</v>
      </c>
      <c r="M29" s="666">
        <v>0</v>
      </c>
      <c r="N29" s="666">
        <v>0</v>
      </c>
      <c r="O29" s="666">
        <v>0</v>
      </c>
    </row>
    <row r="30" spans="1:15" ht="18.75">
      <c r="A30" s="78">
        <v>22</v>
      </c>
      <c r="B30" s="40" t="s">
        <v>890</v>
      </c>
      <c r="C30" s="666">
        <v>0</v>
      </c>
      <c r="D30" s="666" t="s">
        <v>7</v>
      </c>
      <c r="E30" s="666">
        <v>0</v>
      </c>
      <c r="F30" s="666">
        <v>0</v>
      </c>
      <c r="G30" s="666">
        <v>0</v>
      </c>
      <c r="H30" s="666">
        <v>0</v>
      </c>
      <c r="I30" s="666">
        <v>0</v>
      </c>
      <c r="J30" s="666">
        <v>0</v>
      </c>
      <c r="K30" s="666">
        <v>0</v>
      </c>
      <c r="L30" s="666">
        <v>0</v>
      </c>
      <c r="M30" s="666">
        <v>0</v>
      </c>
      <c r="N30" s="666">
        <v>0</v>
      </c>
      <c r="O30" s="666">
        <v>0</v>
      </c>
    </row>
    <row r="31" spans="1:15">
      <c r="B31" s="75" t="s">
        <v>15</v>
      </c>
      <c r="C31" s="6">
        <f>SUM(C9:C30)</f>
        <v>1</v>
      </c>
      <c r="D31" s="6">
        <f t="shared" ref="D31:O31" si="0">SUM(D9:D30)</f>
        <v>0</v>
      </c>
      <c r="E31" s="6">
        <f t="shared" si="0"/>
        <v>209</v>
      </c>
      <c r="F31" s="6">
        <f t="shared" si="0"/>
        <v>38044</v>
      </c>
      <c r="G31" s="6">
        <f t="shared" si="0"/>
        <v>10</v>
      </c>
      <c r="H31" s="6">
        <f t="shared" si="0"/>
        <v>320</v>
      </c>
      <c r="I31" s="6">
        <f t="shared" si="0"/>
        <v>287.8</v>
      </c>
      <c r="J31" s="6">
        <f t="shared" si="0"/>
        <v>111.23</v>
      </c>
      <c r="K31" s="6">
        <f t="shared" si="0"/>
        <v>111.23</v>
      </c>
      <c r="L31" s="6">
        <f t="shared" si="0"/>
        <v>4.18</v>
      </c>
      <c r="M31" s="6">
        <f t="shared" si="0"/>
        <v>4.18</v>
      </c>
      <c r="N31" s="6">
        <f t="shared" si="0"/>
        <v>0</v>
      </c>
      <c r="O31" s="6">
        <f t="shared" si="0"/>
        <v>0</v>
      </c>
    </row>
    <row r="33" spans="1:15" ht="18">
      <c r="A33" s="148"/>
      <c r="B33" s="280" t="s">
        <v>970</v>
      </c>
      <c r="C33" s="148"/>
      <c r="D33" s="148"/>
      <c r="L33" s="158"/>
      <c r="M33" s="158"/>
      <c r="N33" s="158"/>
      <c r="O33" s="158"/>
    </row>
    <row r="34" spans="1:15">
      <c r="A34" s="148"/>
      <c r="B34" s="148"/>
      <c r="C34" s="148"/>
      <c r="D34" s="148"/>
      <c r="L34" s="158"/>
      <c r="M34" s="158"/>
      <c r="N34" s="158"/>
      <c r="O34" s="158"/>
    </row>
    <row r="35" spans="1:15" ht="19.5">
      <c r="A35" s="83" t="s">
        <v>1022</v>
      </c>
      <c r="B35" s="279"/>
      <c r="C35" s="148"/>
      <c r="D35" s="148"/>
      <c r="K35" s="274"/>
      <c r="L35" s="274"/>
      <c r="M35" s="274"/>
      <c r="N35" s="274"/>
      <c r="O35" s="274"/>
    </row>
    <row r="36" spans="1:15" ht="19.5">
      <c r="C36" s="148"/>
      <c r="D36" s="148"/>
      <c r="K36" s="841" t="s">
        <v>848</v>
      </c>
      <c r="L36" s="841"/>
      <c r="M36" s="841"/>
      <c r="N36" s="841"/>
      <c r="O36" s="841"/>
    </row>
    <row r="37" spans="1:15" ht="19.5">
      <c r="K37" s="841" t="s">
        <v>849</v>
      </c>
      <c r="L37" s="841"/>
      <c r="M37" s="841"/>
      <c r="N37" s="841"/>
      <c r="O37" s="841"/>
    </row>
    <row r="38" spans="1:15" ht="19.5">
      <c r="K38" s="841"/>
      <c r="L38" s="841"/>
      <c r="M38" s="841"/>
      <c r="N38" s="841"/>
      <c r="O38" s="841"/>
    </row>
  </sheetData>
  <mergeCells count="19">
    <mergeCell ref="K37:O37"/>
    <mergeCell ref="K38:O38"/>
    <mergeCell ref="G6:G7"/>
    <mergeCell ref="H6:I6"/>
    <mergeCell ref="J6:K6"/>
    <mergeCell ref="L6:M6"/>
    <mergeCell ref="N6:O6"/>
    <mergeCell ref="K36:O36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A5:C5"/>
  </mergeCells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8"/>
  <sheetViews>
    <sheetView view="pageBreakPreview" topLeftCell="A13" zoomScale="90" zoomScaleSheetLayoutView="90" workbookViewId="0">
      <selection activeCell="H19" sqref="H19"/>
    </sheetView>
  </sheetViews>
  <sheetFormatPr defaultRowHeight="12.75"/>
  <cols>
    <col min="1" max="1" width="8.5703125" style="148" customWidth="1"/>
    <col min="2" max="2" width="16.42578125" style="148" customWidth="1"/>
    <col min="3" max="3" width="13.28515625" style="148" customWidth="1"/>
    <col min="4" max="4" width="15.5703125" style="148" customWidth="1"/>
    <col min="5" max="5" width="11.5703125" style="340" customWidth="1"/>
    <col min="6" max="11" width="10" style="340" customWidth="1"/>
    <col min="12" max="12" width="8.140625" style="340" customWidth="1"/>
    <col min="13" max="15" width="8.140625" style="727" customWidth="1"/>
    <col min="16" max="16" width="11.5703125" style="340" customWidth="1"/>
    <col min="17" max="16384" width="9.140625" style="148"/>
  </cols>
  <sheetData>
    <row r="1" spans="1:16" ht="15.75">
      <c r="H1" s="1062"/>
      <c r="I1" s="1062"/>
      <c r="L1" s="567" t="s">
        <v>501</v>
      </c>
      <c r="M1" s="567"/>
      <c r="N1" s="567"/>
      <c r="O1" s="567"/>
      <c r="P1" s="334"/>
    </row>
    <row r="2" spans="1:16">
      <c r="D2" s="1062" t="s">
        <v>454</v>
      </c>
      <c r="E2" s="1062"/>
      <c r="F2" s="1062"/>
      <c r="G2" s="1062"/>
      <c r="L2" s="568"/>
      <c r="M2" s="568"/>
      <c r="N2" s="568"/>
      <c r="O2" s="568"/>
    </row>
    <row r="3" spans="1:16" s="151" customFormat="1" ht="15.75">
      <c r="A3" s="1063" t="s">
        <v>721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</row>
    <row r="4" spans="1:16" s="151" customFormat="1" ht="20.25" customHeight="1">
      <c r="A4" s="1063" t="s">
        <v>819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</row>
    <row r="5" spans="1:16" ht="15.75">
      <c r="A5" s="840" t="s">
        <v>850</v>
      </c>
      <c r="B5" s="840"/>
      <c r="C5" s="840"/>
      <c r="D5" s="153"/>
      <c r="E5" s="569"/>
      <c r="F5" s="569"/>
      <c r="G5" s="569"/>
      <c r="H5" s="569"/>
      <c r="I5" s="569"/>
      <c r="J5" s="569"/>
    </row>
    <row r="6" spans="1:16" s="154" customFormat="1" ht="15" customHeight="1">
      <c r="A6" s="148"/>
      <c r="B6" s="148"/>
      <c r="C6" s="148"/>
      <c r="D6" s="148"/>
      <c r="E6" s="340"/>
      <c r="F6" s="340"/>
      <c r="G6" s="340"/>
      <c r="H6" s="340"/>
      <c r="I6" s="340"/>
      <c r="J6" s="340"/>
      <c r="K6" s="1065" t="s">
        <v>1015</v>
      </c>
      <c r="L6" s="1065"/>
      <c r="M6" s="1065"/>
      <c r="N6" s="1065"/>
      <c r="O6" s="1065"/>
      <c r="P6" s="1065"/>
    </row>
    <row r="7" spans="1:16" s="154" customFormat="1" ht="20.25" customHeight="1">
      <c r="A7" s="1011" t="s">
        <v>2</v>
      </c>
      <c r="B7" s="1011" t="s">
        <v>3</v>
      </c>
      <c r="C7" s="964" t="s">
        <v>255</v>
      </c>
      <c r="D7" s="964" t="s">
        <v>256</v>
      </c>
      <c r="E7" s="1066" t="s">
        <v>257</v>
      </c>
      <c r="F7" s="1066"/>
      <c r="G7" s="1066"/>
      <c r="H7" s="1066"/>
      <c r="I7" s="1066"/>
      <c r="J7" s="1066"/>
      <c r="K7" s="1066"/>
      <c r="L7" s="1066"/>
      <c r="M7" s="1066"/>
      <c r="N7" s="1066"/>
      <c r="O7" s="1066"/>
      <c r="P7" s="1066"/>
    </row>
    <row r="8" spans="1:16" s="154" customFormat="1" ht="35.25" customHeight="1">
      <c r="A8" s="1064"/>
      <c r="B8" s="1064"/>
      <c r="C8" s="965"/>
      <c r="D8" s="965"/>
      <c r="E8" s="203" t="s">
        <v>800</v>
      </c>
      <c r="F8" s="203" t="s">
        <v>258</v>
      </c>
      <c r="G8" s="203" t="s">
        <v>259</v>
      </c>
      <c r="H8" s="203" t="s">
        <v>260</v>
      </c>
      <c r="I8" s="203" t="s">
        <v>261</v>
      </c>
      <c r="J8" s="203" t="s">
        <v>262</v>
      </c>
      <c r="K8" s="203" t="s">
        <v>263</v>
      </c>
      <c r="L8" s="203" t="s">
        <v>264</v>
      </c>
      <c r="M8" s="733">
        <v>43800</v>
      </c>
      <c r="N8" s="733">
        <v>43831</v>
      </c>
      <c r="O8" s="733">
        <v>43862</v>
      </c>
      <c r="P8" s="733">
        <v>43891</v>
      </c>
    </row>
    <row r="9" spans="1:16" s="154" customFormat="1" ht="12.75" customHeight="1">
      <c r="A9" s="157">
        <v>1</v>
      </c>
      <c r="B9" s="157">
        <v>2</v>
      </c>
      <c r="C9" s="157">
        <v>3</v>
      </c>
      <c r="D9" s="157">
        <v>4</v>
      </c>
      <c r="E9" s="157">
        <v>5</v>
      </c>
      <c r="F9" s="157">
        <v>6</v>
      </c>
      <c r="G9" s="157">
        <v>7</v>
      </c>
      <c r="H9" s="157">
        <v>8</v>
      </c>
      <c r="I9" s="157">
        <v>9</v>
      </c>
      <c r="J9" s="157">
        <v>10</v>
      </c>
      <c r="K9" s="157">
        <v>11</v>
      </c>
      <c r="L9" s="157">
        <v>12</v>
      </c>
      <c r="M9" s="157">
        <v>13</v>
      </c>
      <c r="N9" s="157">
        <v>14</v>
      </c>
      <c r="O9" s="157">
        <v>15</v>
      </c>
      <c r="P9" s="157">
        <v>16</v>
      </c>
    </row>
    <row r="10" spans="1:16" ht="14.25">
      <c r="A10" s="121">
        <v>1</v>
      </c>
      <c r="B10" s="40" t="s">
        <v>869</v>
      </c>
      <c r="C10" s="6">
        <v>1292</v>
      </c>
      <c r="D10" s="6">
        <v>1289</v>
      </c>
      <c r="E10" s="6">
        <v>1289</v>
      </c>
      <c r="F10" s="6">
        <v>1289</v>
      </c>
      <c r="G10" s="6">
        <v>1289</v>
      </c>
      <c r="H10" s="6">
        <v>1016</v>
      </c>
      <c r="I10" s="6">
        <v>944</v>
      </c>
      <c r="J10" s="6">
        <v>932</v>
      </c>
      <c r="K10" s="6">
        <v>903</v>
      </c>
      <c r="L10" s="6">
        <v>841</v>
      </c>
      <c r="M10" s="6">
        <v>816</v>
      </c>
      <c r="N10" s="6">
        <v>433</v>
      </c>
      <c r="O10" s="6">
        <v>231</v>
      </c>
      <c r="P10" s="6"/>
    </row>
    <row r="11" spans="1:16" ht="14.25">
      <c r="A11" s="121">
        <v>2</v>
      </c>
      <c r="B11" s="40" t="s">
        <v>870</v>
      </c>
      <c r="C11" s="6">
        <v>308</v>
      </c>
      <c r="D11" s="6">
        <v>308</v>
      </c>
      <c r="E11" s="6">
        <v>308</v>
      </c>
      <c r="F11" s="6">
        <v>306</v>
      </c>
      <c r="G11" s="6">
        <v>306</v>
      </c>
      <c r="H11" s="6">
        <v>306</v>
      </c>
      <c r="I11" s="6">
        <v>306</v>
      </c>
      <c r="J11" s="6">
        <v>306</v>
      </c>
      <c r="K11" s="6">
        <v>306</v>
      </c>
      <c r="L11" s="6">
        <v>306</v>
      </c>
      <c r="M11" s="6">
        <v>306</v>
      </c>
      <c r="N11" s="6">
        <v>216</v>
      </c>
      <c r="O11" s="6">
        <v>120</v>
      </c>
      <c r="P11" s="6"/>
    </row>
    <row r="12" spans="1:16" ht="14.25">
      <c r="A12" s="121">
        <v>3</v>
      </c>
      <c r="B12" s="40" t="s">
        <v>871</v>
      </c>
      <c r="C12" s="6">
        <v>701</v>
      </c>
      <c r="D12" s="6">
        <v>701</v>
      </c>
      <c r="E12" s="6">
        <v>701</v>
      </c>
      <c r="F12" s="6">
        <v>701</v>
      </c>
      <c r="G12" s="6">
        <v>701</v>
      </c>
      <c r="H12" s="6">
        <v>611</v>
      </c>
      <c r="I12" s="6">
        <v>537</v>
      </c>
      <c r="J12" s="6">
        <v>510</v>
      </c>
      <c r="K12" s="6">
        <v>484</v>
      </c>
      <c r="L12" s="6">
        <v>483</v>
      </c>
      <c r="M12" s="6">
        <v>482</v>
      </c>
      <c r="N12" s="6">
        <v>479</v>
      </c>
      <c r="O12" s="6">
        <v>71</v>
      </c>
      <c r="P12" s="6"/>
    </row>
    <row r="13" spans="1:16" s="115" customFormat="1" ht="12.75" customHeight="1">
      <c r="A13" s="121">
        <v>4</v>
      </c>
      <c r="B13" s="40" t="s">
        <v>872</v>
      </c>
      <c r="C13" s="6">
        <v>421</v>
      </c>
      <c r="D13" s="6">
        <v>421</v>
      </c>
      <c r="E13" s="6">
        <v>421</v>
      </c>
      <c r="F13" s="6">
        <v>421</v>
      </c>
      <c r="G13" s="6">
        <v>421</v>
      </c>
      <c r="H13" s="6">
        <v>421</v>
      </c>
      <c r="I13" s="6">
        <v>421</v>
      </c>
      <c r="J13" s="6">
        <v>421</v>
      </c>
      <c r="K13" s="6">
        <v>421</v>
      </c>
      <c r="L13" s="6">
        <v>421</v>
      </c>
      <c r="M13" s="6">
        <v>421</v>
      </c>
      <c r="N13" s="6">
        <v>421</v>
      </c>
      <c r="O13" s="6">
        <v>163</v>
      </c>
      <c r="P13" s="6">
        <v>81</v>
      </c>
    </row>
    <row r="14" spans="1:16" s="115" customFormat="1" ht="12.75" customHeight="1">
      <c r="A14" s="121">
        <v>5</v>
      </c>
      <c r="B14" s="40" t="s">
        <v>873</v>
      </c>
      <c r="C14" s="6">
        <v>666</v>
      </c>
      <c r="D14" s="6">
        <v>666</v>
      </c>
      <c r="E14" s="6">
        <v>666</v>
      </c>
      <c r="F14" s="6">
        <v>666</v>
      </c>
      <c r="G14" s="6">
        <v>666</v>
      </c>
      <c r="H14" s="6">
        <v>666</v>
      </c>
      <c r="I14" s="6">
        <v>666</v>
      </c>
      <c r="J14" s="6">
        <v>666</v>
      </c>
      <c r="K14" s="6">
        <v>666</v>
      </c>
      <c r="L14" s="6">
        <v>666</v>
      </c>
      <c r="M14" s="6">
        <v>556</v>
      </c>
      <c r="N14" s="6">
        <v>556</v>
      </c>
      <c r="O14" s="6">
        <v>411</v>
      </c>
      <c r="P14" s="6">
        <v>2</v>
      </c>
    </row>
    <row r="15" spans="1:16" s="115" customFormat="1" ht="13.15" customHeight="1">
      <c r="A15" s="121">
        <v>6</v>
      </c>
      <c r="B15" s="40" t="s">
        <v>874</v>
      </c>
      <c r="C15" s="6">
        <v>718</v>
      </c>
      <c r="D15" s="6">
        <v>712</v>
      </c>
      <c r="E15" s="6">
        <v>706</v>
      </c>
      <c r="F15" s="6">
        <v>694</v>
      </c>
      <c r="G15" s="6">
        <v>667</v>
      </c>
      <c r="H15" s="6">
        <v>667</v>
      </c>
      <c r="I15" s="6">
        <v>667</v>
      </c>
      <c r="J15" s="6">
        <v>667</v>
      </c>
      <c r="K15" s="6">
        <v>648</v>
      </c>
      <c r="L15" s="6">
        <v>631</v>
      </c>
      <c r="M15" s="6">
        <v>629</v>
      </c>
      <c r="N15" s="6">
        <v>73</v>
      </c>
      <c r="O15" s="6"/>
      <c r="P15" s="6"/>
    </row>
    <row r="16" spans="1:16" ht="12.75" customHeight="1">
      <c r="A16" s="121">
        <v>7</v>
      </c>
      <c r="B16" s="40" t="s">
        <v>875</v>
      </c>
      <c r="C16" s="6">
        <v>852</v>
      </c>
      <c r="D16" s="6">
        <v>848</v>
      </c>
      <c r="E16" s="6">
        <v>848</v>
      </c>
      <c r="F16" s="6">
        <v>848</v>
      </c>
      <c r="G16" s="6">
        <v>848</v>
      </c>
      <c r="H16" s="6">
        <v>848</v>
      </c>
      <c r="I16" s="6">
        <v>848</v>
      </c>
      <c r="J16" s="6">
        <v>848</v>
      </c>
      <c r="K16" s="6">
        <v>848</v>
      </c>
      <c r="L16" s="6">
        <v>848</v>
      </c>
      <c r="M16" s="6">
        <v>848</v>
      </c>
      <c r="N16" s="6">
        <v>848</v>
      </c>
      <c r="O16" s="6">
        <v>847</v>
      </c>
      <c r="P16" s="6">
        <v>237</v>
      </c>
    </row>
    <row r="17" spans="1:16" ht="14.25">
      <c r="A17" s="121">
        <v>8</v>
      </c>
      <c r="B17" s="40" t="s">
        <v>876</v>
      </c>
      <c r="C17" s="6">
        <v>1577</v>
      </c>
      <c r="D17" s="6">
        <v>1577</v>
      </c>
      <c r="E17" s="6">
        <v>1577</v>
      </c>
      <c r="F17" s="6">
        <v>1577</v>
      </c>
      <c r="G17" s="6">
        <v>1478</v>
      </c>
      <c r="H17" s="6">
        <v>1473</v>
      </c>
      <c r="I17" s="6">
        <v>1473</v>
      </c>
      <c r="J17" s="6">
        <v>1473</v>
      </c>
      <c r="K17" s="6">
        <v>1275</v>
      </c>
      <c r="L17" s="6">
        <v>1242</v>
      </c>
      <c r="M17" s="6">
        <v>1178</v>
      </c>
      <c r="N17" s="6">
        <v>521</v>
      </c>
      <c r="O17" s="6">
        <v>297</v>
      </c>
      <c r="P17" s="6"/>
    </row>
    <row r="18" spans="1:16" ht="14.25">
      <c r="A18" s="121">
        <v>9</v>
      </c>
      <c r="B18" s="40" t="s">
        <v>877</v>
      </c>
      <c r="C18" s="6">
        <v>554</v>
      </c>
      <c r="D18" s="6">
        <v>554</v>
      </c>
      <c r="E18" s="6">
        <v>554</v>
      </c>
      <c r="F18" s="6">
        <v>554</v>
      </c>
      <c r="G18" s="6">
        <v>554</v>
      </c>
      <c r="H18" s="6">
        <v>554</v>
      </c>
      <c r="I18" s="6">
        <v>554</v>
      </c>
      <c r="J18" s="6">
        <v>554</v>
      </c>
      <c r="K18" s="6">
        <v>554</v>
      </c>
      <c r="L18" s="6">
        <v>554</v>
      </c>
      <c r="M18" s="6">
        <v>554</v>
      </c>
      <c r="N18" s="6">
        <v>336</v>
      </c>
      <c r="O18" s="6">
        <v>11</v>
      </c>
      <c r="P18" s="6"/>
    </row>
    <row r="19" spans="1:16" ht="14.25">
      <c r="A19" s="121">
        <v>10</v>
      </c>
      <c r="B19" s="40" t="s">
        <v>878</v>
      </c>
      <c r="C19" s="6">
        <v>1757</v>
      </c>
      <c r="D19" s="6">
        <v>1757</v>
      </c>
      <c r="E19" s="6">
        <v>1757</v>
      </c>
      <c r="F19" s="6">
        <v>1757</v>
      </c>
      <c r="G19" s="6">
        <v>1757</v>
      </c>
      <c r="H19" s="6">
        <v>1757</v>
      </c>
      <c r="I19" s="6">
        <v>1757</v>
      </c>
      <c r="J19" s="6">
        <v>1757</v>
      </c>
      <c r="K19" s="6">
        <v>1757</v>
      </c>
      <c r="L19" s="6">
        <v>1757</v>
      </c>
      <c r="M19" s="6">
        <v>1757</v>
      </c>
      <c r="N19" s="6">
        <v>1757</v>
      </c>
      <c r="O19" s="6">
        <v>1617</v>
      </c>
      <c r="P19" s="6">
        <v>595</v>
      </c>
    </row>
    <row r="20" spans="1:16" ht="14.25">
      <c r="A20" s="121">
        <v>11</v>
      </c>
      <c r="B20" s="40" t="s">
        <v>879</v>
      </c>
      <c r="C20" s="6">
        <v>1474</v>
      </c>
      <c r="D20" s="6">
        <v>1468</v>
      </c>
      <c r="E20" s="6">
        <v>1431</v>
      </c>
      <c r="F20" s="6">
        <v>1337</v>
      </c>
      <c r="G20" s="6">
        <v>1333</v>
      </c>
      <c r="H20" s="6">
        <v>1186</v>
      </c>
      <c r="I20" s="6">
        <v>1077</v>
      </c>
      <c r="J20" s="6">
        <v>1016</v>
      </c>
      <c r="K20" s="6">
        <v>974</v>
      </c>
      <c r="L20" s="6">
        <v>961</v>
      </c>
      <c r="M20" s="6">
        <v>934</v>
      </c>
      <c r="N20" s="6">
        <v>903</v>
      </c>
      <c r="O20" s="6">
        <v>873</v>
      </c>
      <c r="P20" s="6">
        <v>204</v>
      </c>
    </row>
    <row r="21" spans="1:16" ht="14.25">
      <c r="A21" s="121">
        <v>12</v>
      </c>
      <c r="B21" s="40" t="s">
        <v>880</v>
      </c>
      <c r="C21" s="6">
        <v>807</v>
      </c>
      <c r="D21" s="6">
        <v>803</v>
      </c>
      <c r="E21" s="6">
        <v>803</v>
      </c>
      <c r="F21" s="6">
        <v>803</v>
      </c>
      <c r="G21" s="6">
        <v>800</v>
      </c>
      <c r="H21" s="6">
        <v>764</v>
      </c>
      <c r="I21" s="6">
        <v>680</v>
      </c>
      <c r="J21" s="6">
        <v>669</v>
      </c>
      <c r="K21" s="6">
        <v>653</v>
      </c>
      <c r="L21" s="6">
        <v>640</v>
      </c>
      <c r="M21" s="6">
        <v>638</v>
      </c>
      <c r="N21" s="6">
        <v>538</v>
      </c>
      <c r="O21" s="6">
        <v>310</v>
      </c>
      <c r="P21" s="6">
        <v>95</v>
      </c>
    </row>
    <row r="22" spans="1:16" ht="14.25">
      <c r="A22" s="121">
        <v>13</v>
      </c>
      <c r="B22" s="40" t="s">
        <v>881</v>
      </c>
      <c r="C22" s="6">
        <v>1507</v>
      </c>
      <c r="D22" s="6">
        <v>1489</v>
      </c>
      <c r="E22" s="6">
        <v>1471</v>
      </c>
      <c r="F22" s="6">
        <v>1466</v>
      </c>
      <c r="G22" s="6">
        <v>1464</v>
      </c>
      <c r="H22" s="6">
        <v>1434</v>
      </c>
      <c r="I22" s="6">
        <v>1388</v>
      </c>
      <c r="J22" s="6">
        <v>1320</v>
      </c>
      <c r="K22" s="6">
        <v>1301</v>
      </c>
      <c r="L22" s="6">
        <v>1244</v>
      </c>
      <c r="M22" s="6">
        <v>1235</v>
      </c>
      <c r="N22" s="6">
        <v>1219</v>
      </c>
      <c r="O22" s="6">
        <v>1026</v>
      </c>
      <c r="P22" s="6">
        <v>150</v>
      </c>
    </row>
    <row r="23" spans="1:16" ht="14.25">
      <c r="A23" s="121">
        <v>14</v>
      </c>
      <c r="B23" s="40" t="s">
        <v>882</v>
      </c>
      <c r="C23" s="6">
        <v>496</v>
      </c>
      <c r="D23" s="6">
        <v>496</v>
      </c>
      <c r="E23" s="6">
        <v>496</v>
      </c>
      <c r="F23" s="6">
        <v>496</v>
      </c>
      <c r="G23" s="6">
        <v>496</v>
      </c>
      <c r="H23" s="6">
        <v>496</v>
      </c>
      <c r="I23" s="6">
        <v>479</v>
      </c>
      <c r="J23" s="6">
        <v>458</v>
      </c>
      <c r="K23" s="6">
        <v>458</v>
      </c>
      <c r="L23" s="6">
        <v>458</v>
      </c>
      <c r="M23" s="6">
        <v>441</v>
      </c>
      <c r="N23" s="6">
        <v>299</v>
      </c>
      <c r="O23" s="6">
        <v>131</v>
      </c>
      <c r="P23" s="6"/>
    </row>
    <row r="24" spans="1:16" ht="14.25">
      <c r="A24" s="121">
        <v>15</v>
      </c>
      <c r="B24" s="40" t="s">
        <v>883</v>
      </c>
      <c r="C24" s="6">
        <v>624</v>
      </c>
      <c r="D24" s="6">
        <v>617</v>
      </c>
      <c r="E24" s="6">
        <v>617</v>
      </c>
      <c r="F24" s="6">
        <v>617</v>
      </c>
      <c r="G24" s="6">
        <v>617</v>
      </c>
      <c r="H24" s="6">
        <v>617</v>
      </c>
      <c r="I24" s="6">
        <v>617</v>
      </c>
      <c r="J24" s="6">
        <v>617</v>
      </c>
      <c r="K24" s="6">
        <v>617</v>
      </c>
      <c r="L24" s="6">
        <v>614</v>
      </c>
      <c r="M24" s="6">
        <v>612</v>
      </c>
      <c r="N24" s="6">
        <v>600</v>
      </c>
      <c r="O24" s="6">
        <v>361</v>
      </c>
      <c r="P24" s="6"/>
    </row>
    <row r="25" spans="1:16" ht="14.25">
      <c r="A25" s="121">
        <v>16</v>
      </c>
      <c r="B25" s="40" t="s">
        <v>884</v>
      </c>
      <c r="C25" s="6">
        <v>557</v>
      </c>
      <c r="D25" s="6">
        <v>374</v>
      </c>
      <c r="E25" s="6">
        <v>367</v>
      </c>
      <c r="F25" s="6">
        <v>367</v>
      </c>
      <c r="G25" s="6">
        <v>367</v>
      </c>
      <c r="H25" s="6">
        <v>367</v>
      </c>
      <c r="I25" s="6">
        <v>367</v>
      </c>
      <c r="J25" s="6">
        <v>367</v>
      </c>
      <c r="K25" s="6">
        <v>294</v>
      </c>
      <c r="L25" s="6">
        <v>294</v>
      </c>
      <c r="M25" s="6">
        <v>294</v>
      </c>
      <c r="N25" s="6">
        <v>294</v>
      </c>
      <c r="O25" s="6">
        <v>247</v>
      </c>
      <c r="P25" s="6"/>
    </row>
    <row r="26" spans="1:16" ht="14.25">
      <c r="A26" s="121">
        <v>17</v>
      </c>
      <c r="B26" s="40" t="s">
        <v>885</v>
      </c>
      <c r="C26" s="6">
        <v>666</v>
      </c>
      <c r="D26" s="6">
        <v>331</v>
      </c>
      <c r="E26" s="6">
        <v>279</v>
      </c>
      <c r="F26" s="6">
        <v>255</v>
      </c>
      <c r="G26" s="6">
        <v>218</v>
      </c>
      <c r="H26" s="6">
        <v>208</v>
      </c>
      <c r="I26" s="6">
        <v>208</v>
      </c>
      <c r="J26" s="6">
        <v>208</v>
      </c>
      <c r="K26" s="6">
        <v>208</v>
      </c>
      <c r="L26" s="6">
        <v>203</v>
      </c>
      <c r="M26" s="6">
        <v>203</v>
      </c>
      <c r="N26" s="6">
        <v>185</v>
      </c>
      <c r="O26" s="6">
        <v>35</v>
      </c>
      <c r="P26" s="6"/>
    </row>
    <row r="27" spans="1:16" ht="14.25">
      <c r="A27" s="121">
        <v>18</v>
      </c>
      <c r="B27" s="40" t="s">
        <v>888</v>
      </c>
      <c r="C27" s="6">
        <v>1326</v>
      </c>
      <c r="D27" s="6">
        <v>1321</v>
      </c>
      <c r="E27" s="6">
        <v>1321</v>
      </c>
      <c r="F27" s="6">
        <v>1203</v>
      </c>
      <c r="G27" s="6">
        <v>1203</v>
      </c>
      <c r="H27" s="6">
        <v>1180</v>
      </c>
      <c r="I27" s="6">
        <v>1073</v>
      </c>
      <c r="J27" s="6">
        <v>1067</v>
      </c>
      <c r="K27" s="6">
        <v>882</v>
      </c>
      <c r="L27" s="6">
        <v>809</v>
      </c>
      <c r="M27" s="6">
        <v>808</v>
      </c>
      <c r="N27" s="6">
        <v>775</v>
      </c>
      <c r="O27" s="6">
        <v>693</v>
      </c>
      <c r="P27" s="6"/>
    </row>
    <row r="28" spans="1:16" ht="14.25">
      <c r="A28" s="121">
        <v>19</v>
      </c>
      <c r="B28" s="40" t="s">
        <v>886</v>
      </c>
      <c r="C28" s="6">
        <v>840</v>
      </c>
      <c r="D28" s="6">
        <v>840</v>
      </c>
      <c r="E28" s="6">
        <v>840</v>
      </c>
      <c r="F28" s="6">
        <v>840</v>
      </c>
      <c r="G28" s="6">
        <v>840</v>
      </c>
      <c r="H28" s="6">
        <v>840</v>
      </c>
      <c r="I28" s="6">
        <v>840</v>
      </c>
      <c r="J28" s="6">
        <v>840</v>
      </c>
      <c r="K28" s="6">
        <v>838</v>
      </c>
      <c r="L28" s="6">
        <v>838</v>
      </c>
      <c r="M28" s="6">
        <v>836</v>
      </c>
      <c r="N28" s="6">
        <v>711</v>
      </c>
      <c r="O28" s="6">
        <v>614</v>
      </c>
      <c r="P28" s="6">
        <v>73</v>
      </c>
    </row>
    <row r="29" spans="1:16" ht="14.25">
      <c r="A29" s="121">
        <v>20</v>
      </c>
      <c r="B29" s="40" t="s">
        <v>887</v>
      </c>
      <c r="C29" s="6">
        <v>1050</v>
      </c>
      <c r="D29" s="6">
        <v>1009</v>
      </c>
      <c r="E29" s="6">
        <v>1008</v>
      </c>
      <c r="F29" s="6">
        <v>931</v>
      </c>
      <c r="G29" s="6">
        <v>919</v>
      </c>
      <c r="H29" s="6">
        <v>918</v>
      </c>
      <c r="I29" s="6">
        <v>918</v>
      </c>
      <c r="J29" s="6">
        <v>918</v>
      </c>
      <c r="K29" s="6">
        <v>918</v>
      </c>
      <c r="L29" s="6">
        <v>918</v>
      </c>
      <c r="M29" s="6">
        <v>917</v>
      </c>
      <c r="N29" s="6">
        <v>914</v>
      </c>
      <c r="O29" s="6">
        <v>792</v>
      </c>
      <c r="P29" s="6"/>
    </row>
    <row r="30" spans="1:16" ht="14.25">
      <c r="A30" s="121">
        <v>21</v>
      </c>
      <c r="B30" s="40" t="s">
        <v>915</v>
      </c>
      <c r="C30" s="6">
        <v>666</v>
      </c>
      <c r="D30" s="6">
        <v>664</v>
      </c>
      <c r="E30" s="6">
        <v>663</v>
      </c>
      <c r="F30" s="6">
        <v>663</v>
      </c>
      <c r="G30" s="6">
        <v>663</v>
      </c>
      <c r="H30" s="6">
        <v>663</v>
      </c>
      <c r="I30" s="6">
        <v>663</v>
      </c>
      <c r="J30" s="6">
        <v>663</v>
      </c>
      <c r="K30" s="6">
        <v>663</v>
      </c>
      <c r="L30" s="6">
        <v>663</v>
      </c>
      <c r="M30" s="6">
        <v>656</v>
      </c>
      <c r="N30" s="6">
        <v>556</v>
      </c>
      <c r="O30" s="6">
        <v>389</v>
      </c>
      <c r="P30" s="6">
        <v>177</v>
      </c>
    </row>
    <row r="31" spans="1:16" ht="14.25">
      <c r="A31" s="121">
        <v>22</v>
      </c>
      <c r="B31" s="40" t="s">
        <v>890</v>
      </c>
      <c r="C31" s="6">
        <v>803</v>
      </c>
      <c r="D31" s="6">
        <v>802</v>
      </c>
      <c r="E31" s="6">
        <v>802</v>
      </c>
      <c r="F31" s="6">
        <v>801</v>
      </c>
      <c r="G31" s="6">
        <v>801</v>
      </c>
      <c r="H31" s="6">
        <v>782</v>
      </c>
      <c r="I31" s="6">
        <v>782</v>
      </c>
      <c r="J31" s="6">
        <v>781</v>
      </c>
      <c r="K31" s="6">
        <v>685</v>
      </c>
      <c r="L31" s="6">
        <v>684</v>
      </c>
      <c r="M31" s="6">
        <v>684</v>
      </c>
      <c r="N31" s="6">
        <v>684</v>
      </c>
      <c r="O31" s="6">
        <v>641</v>
      </c>
      <c r="P31" s="6"/>
    </row>
    <row r="32" spans="1:16" ht="15">
      <c r="B32" s="120" t="s">
        <v>15</v>
      </c>
      <c r="C32" s="667">
        <v>19662</v>
      </c>
      <c r="D32" s="667">
        <v>19031</v>
      </c>
      <c r="E32" s="668">
        <f t="shared" ref="E32:P32" si="0">SUM(E10:E31)</f>
        <v>18925</v>
      </c>
      <c r="F32" s="668">
        <f t="shared" si="0"/>
        <v>18592</v>
      </c>
      <c r="G32" s="668">
        <f t="shared" si="0"/>
        <v>18408</v>
      </c>
      <c r="H32" s="668">
        <f t="shared" si="0"/>
        <v>17774</v>
      </c>
      <c r="I32" s="668">
        <f t="shared" si="0"/>
        <v>17265</v>
      </c>
      <c r="J32" s="668">
        <f t="shared" si="0"/>
        <v>17058</v>
      </c>
      <c r="K32" s="668">
        <f t="shared" si="0"/>
        <v>16353</v>
      </c>
      <c r="L32" s="668">
        <f t="shared" si="0"/>
        <v>16075</v>
      </c>
      <c r="M32" s="668">
        <f t="shared" ref="M32:N32" si="1">SUM(M10:M31)</f>
        <v>15805</v>
      </c>
      <c r="N32" s="668">
        <f t="shared" si="1"/>
        <v>13318</v>
      </c>
      <c r="O32" s="668">
        <f t="shared" ref="O32" si="2">SUM(O10:O31)</f>
        <v>9880</v>
      </c>
      <c r="P32" s="668">
        <f t="shared" si="0"/>
        <v>1614</v>
      </c>
    </row>
    <row r="35" spans="1:17" ht="15.75">
      <c r="A35" s="83" t="s">
        <v>1022</v>
      </c>
      <c r="B35" s="151"/>
      <c r="H35" s="328"/>
      <c r="I35" s="328"/>
      <c r="J35" s="328"/>
      <c r="K35" s="328"/>
      <c r="L35" s="328"/>
      <c r="M35" s="721"/>
      <c r="N35" s="721"/>
      <c r="O35" s="721"/>
      <c r="P35" s="328"/>
    </row>
    <row r="36" spans="1:17">
      <c r="H36" s="328"/>
      <c r="I36" s="328"/>
      <c r="J36" s="328"/>
      <c r="K36" s="328"/>
      <c r="L36" s="328"/>
      <c r="M36" s="721"/>
      <c r="N36" s="721"/>
      <c r="O36" s="721"/>
      <c r="P36" s="328"/>
    </row>
    <row r="37" spans="1:17" ht="19.5">
      <c r="H37" s="328"/>
      <c r="I37" s="841" t="s">
        <v>848</v>
      </c>
      <c r="J37" s="841"/>
      <c r="K37" s="841"/>
      <c r="L37" s="841"/>
      <c r="M37" s="841"/>
      <c r="N37" s="841"/>
      <c r="O37" s="841"/>
      <c r="P37" s="841"/>
      <c r="Q37" s="274"/>
    </row>
    <row r="38" spans="1:17" ht="19.5">
      <c r="I38" s="841" t="s">
        <v>849</v>
      </c>
      <c r="J38" s="841"/>
      <c r="K38" s="841"/>
      <c r="L38" s="841"/>
      <c r="M38" s="841"/>
      <c r="N38" s="841"/>
      <c r="O38" s="841"/>
      <c r="P38" s="841"/>
    </row>
  </sheetData>
  <mergeCells count="13">
    <mergeCell ref="I37:P37"/>
    <mergeCell ref="I38:P38"/>
    <mergeCell ref="H1:I1"/>
    <mergeCell ref="A3:P3"/>
    <mergeCell ref="A4:P4"/>
    <mergeCell ref="A7:A8"/>
    <mergeCell ref="B7:B8"/>
    <mergeCell ref="D2:G2"/>
    <mergeCell ref="C7:C8"/>
    <mergeCell ref="D7:D8"/>
    <mergeCell ref="K6:P6"/>
    <mergeCell ref="E7:P7"/>
    <mergeCell ref="A5:C5"/>
  </mergeCells>
  <printOptions horizontalCentered="1"/>
  <pageMargins left="0.5" right="0.42" top="0.61" bottom="0" header="0.31496062992125984" footer="0.31496062992125984"/>
  <pageSetup paperSize="9" scale="8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1"/>
  <sheetViews>
    <sheetView view="pageBreakPreview" topLeftCell="A4" zoomScale="90" zoomScaleSheetLayoutView="90" workbookViewId="0">
      <selection activeCell="O13" sqref="O13"/>
    </sheetView>
  </sheetViews>
  <sheetFormatPr defaultRowHeight="12.75"/>
  <cols>
    <col min="1" max="1" width="8.5703125" style="148" customWidth="1"/>
    <col min="2" max="2" width="17.85546875" style="148" customWidth="1"/>
    <col min="3" max="3" width="13.5703125" style="148" customWidth="1"/>
    <col min="4" max="4" width="12.140625" style="148" customWidth="1"/>
    <col min="5" max="5" width="11.85546875" style="148" customWidth="1"/>
    <col min="6" max="6" width="11" style="148" customWidth="1"/>
    <col min="7" max="7" width="9.85546875" style="148" customWidth="1"/>
    <col min="8" max="8" width="9.28515625" style="148" customWidth="1"/>
    <col min="9" max="9" width="10.28515625" style="148" customWidth="1"/>
    <col min="10" max="10" width="9.140625" style="148" customWidth="1"/>
    <col min="11" max="11" width="10.140625" style="148" customWidth="1"/>
    <col min="12" max="13" width="11" style="148" customWidth="1"/>
    <col min="14" max="14" width="10.140625" style="148" customWidth="1"/>
    <col min="15" max="15" width="11" style="148" customWidth="1"/>
    <col min="16" max="16384" width="9.140625" style="148"/>
  </cols>
  <sheetData>
    <row r="1" spans="1:18" ht="15">
      <c r="G1" s="1062"/>
      <c r="H1" s="1062"/>
      <c r="K1" s="1068" t="s">
        <v>520</v>
      </c>
      <c r="L1" s="1068"/>
      <c r="M1" s="1068"/>
      <c r="N1" s="1068"/>
      <c r="O1" s="1068"/>
    </row>
    <row r="2" spans="1:18">
      <c r="C2" s="1062" t="s">
        <v>607</v>
      </c>
      <c r="D2" s="1062"/>
      <c r="E2" s="1062"/>
      <c r="F2" s="1062"/>
      <c r="G2" s="1062"/>
      <c r="H2" s="1062"/>
      <c r="I2" s="1062"/>
      <c r="K2" s="150"/>
      <c r="N2" s="150"/>
    </row>
    <row r="3" spans="1:18" s="151" customFormat="1" ht="15.75">
      <c r="A3" s="1063" t="s">
        <v>721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</row>
    <row r="4" spans="1:18" s="151" customFormat="1" ht="20.25" customHeight="1">
      <c r="A4" s="1063" t="s">
        <v>794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</row>
    <row r="5" spans="1:18" ht="15.75">
      <c r="A5" s="840" t="s">
        <v>850</v>
      </c>
      <c r="B5" s="840"/>
      <c r="C5" s="840"/>
      <c r="D5" s="153"/>
      <c r="E5" s="153"/>
      <c r="F5" s="153"/>
      <c r="G5" s="153"/>
      <c r="H5" s="153"/>
      <c r="I5" s="153"/>
    </row>
    <row r="6" spans="1:18">
      <c r="A6" s="152"/>
      <c r="B6" s="153"/>
      <c r="C6" s="153"/>
      <c r="D6" s="153"/>
      <c r="E6" s="153"/>
      <c r="F6" s="153"/>
      <c r="G6" s="153"/>
      <c r="H6" s="153"/>
      <c r="I6" s="153"/>
    </row>
    <row r="7" spans="1:18">
      <c r="A7" s="1070" t="s">
        <v>682</v>
      </c>
      <c r="B7" s="1070"/>
      <c r="C7" s="1070"/>
      <c r="D7" s="1070"/>
      <c r="E7" s="1070"/>
      <c r="F7" s="1070"/>
      <c r="G7" s="1067" t="s">
        <v>922</v>
      </c>
      <c r="H7" s="1067"/>
      <c r="I7" s="153"/>
    </row>
    <row r="8" spans="1:18">
      <c r="A8" s="1070" t="s">
        <v>683</v>
      </c>
      <c r="B8" s="1070"/>
      <c r="C8" s="1070"/>
      <c r="D8" s="1070"/>
      <c r="E8" s="1070"/>
      <c r="F8" s="1070"/>
      <c r="G8" s="1067" t="s">
        <v>923</v>
      </c>
      <c r="H8" s="1067"/>
      <c r="I8" s="153"/>
    </row>
    <row r="9" spans="1:18" s="154" customFormat="1" ht="15" customHeight="1">
      <c r="A9" s="148"/>
      <c r="B9" s="148"/>
      <c r="C9" s="148"/>
      <c r="D9" s="148"/>
      <c r="E9" s="148"/>
      <c r="F9" s="148"/>
      <c r="G9" s="148"/>
      <c r="H9" s="148"/>
      <c r="I9" s="148"/>
      <c r="J9" s="856" t="s">
        <v>1015</v>
      </c>
      <c r="K9" s="856"/>
      <c r="L9" s="856"/>
      <c r="M9" s="856"/>
      <c r="N9" s="856"/>
      <c r="O9" s="856"/>
    </row>
    <row r="10" spans="1:18" s="154" customFormat="1" ht="20.25" customHeight="1">
      <c r="A10" s="1011" t="s">
        <v>69</v>
      </c>
      <c r="B10" s="1011" t="s">
        <v>3</v>
      </c>
      <c r="C10" s="964" t="s">
        <v>255</v>
      </c>
      <c r="D10" s="1069" t="s">
        <v>632</v>
      </c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</row>
    <row r="11" spans="1:18" s="154" customFormat="1" ht="25.5" customHeight="1">
      <c r="A11" s="1064"/>
      <c r="B11" s="1064"/>
      <c r="C11" s="965"/>
      <c r="D11" s="203" t="s">
        <v>800</v>
      </c>
      <c r="E11" s="203" t="s">
        <v>258</v>
      </c>
      <c r="F11" s="203" t="s">
        <v>259</v>
      </c>
      <c r="G11" s="203" t="s">
        <v>260</v>
      </c>
      <c r="H11" s="203" t="s">
        <v>261</v>
      </c>
      <c r="I11" s="203" t="s">
        <v>262</v>
      </c>
      <c r="J11" s="203" t="s">
        <v>263</v>
      </c>
      <c r="K11" s="203" t="s">
        <v>264</v>
      </c>
      <c r="L11" s="203" t="s">
        <v>801</v>
      </c>
      <c r="M11" s="733">
        <v>43831</v>
      </c>
      <c r="N11" s="733">
        <v>43862</v>
      </c>
      <c r="O11" s="733">
        <v>43891</v>
      </c>
    </row>
    <row r="12" spans="1:18" s="154" customFormat="1" ht="12.75" customHeight="1">
      <c r="A12" s="157">
        <v>1</v>
      </c>
      <c r="B12" s="157">
        <v>2</v>
      </c>
      <c r="C12" s="157">
        <v>3</v>
      </c>
      <c r="D12" s="157">
        <v>4</v>
      </c>
      <c r="E12" s="157">
        <v>5</v>
      </c>
      <c r="F12" s="157">
        <v>6</v>
      </c>
      <c r="G12" s="157">
        <v>7</v>
      </c>
      <c r="H12" s="157">
        <v>8</v>
      </c>
      <c r="I12" s="157">
        <v>9</v>
      </c>
      <c r="J12" s="157">
        <v>10</v>
      </c>
      <c r="K12" s="157">
        <v>11</v>
      </c>
      <c r="L12" s="157">
        <v>12</v>
      </c>
      <c r="M12" s="157">
        <v>13</v>
      </c>
      <c r="N12" s="157">
        <v>14</v>
      </c>
      <c r="O12" s="157">
        <v>15</v>
      </c>
    </row>
    <row r="13" spans="1:18" ht="14.25">
      <c r="A13" s="121">
        <v>1</v>
      </c>
      <c r="B13" s="40" t="s">
        <v>869</v>
      </c>
      <c r="C13" s="121">
        <v>1344</v>
      </c>
      <c r="D13" s="121">
        <v>1320</v>
      </c>
      <c r="E13" s="121">
        <v>1342</v>
      </c>
      <c r="F13" s="121">
        <v>0</v>
      </c>
      <c r="G13" s="121">
        <v>1343</v>
      </c>
      <c r="H13" s="121">
        <v>1344</v>
      </c>
      <c r="I13" s="121">
        <v>1344</v>
      </c>
      <c r="J13" s="121">
        <v>1344</v>
      </c>
      <c r="K13" s="121">
        <v>1344</v>
      </c>
      <c r="L13" s="121">
        <v>1344</v>
      </c>
      <c r="M13" s="121">
        <v>1344</v>
      </c>
      <c r="N13" s="121">
        <v>1344</v>
      </c>
      <c r="O13" s="121">
        <v>1344</v>
      </c>
    </row>
    <row r="14" spans="1:18" ht="14.25">
      <c r="A14" s="121">
        <v>2</v>
      </c>
      <c r="B14" s="40" t="s">
        <v>870</v>
      </c>
      <c r="C14" s="121">
        <v>302</v>
      </c>
      <c r="D14" s="121">
        <v>296</v>
      </c>
      <c r="E14" s="121">
        <v>302</v>
      </c>
      <c r="F14" s="121">
        <v>0</v>
      </c>
      <c r="G14" s="121">
        <v>301</v>
      </c>
      <c r="H14" s="121">
        <v>302</v>
      </c>
      <c r="I14" s="121">
        <v>302</v>
      </c>
      <c r="J14" s="121">
        <v>302</v>
      </c>
      <c r="K14" s="121">
        <v>302</v>
      </c>
      <c r="L14" s="121">
        <v>302</v>
      </c>
      <c r="M14" s="121">
        <v>302</v>
      </c>
      <c r="N14" s="121">
        <v>302</v>
      </c>
      <c r="O14" s="121">
        <v>302</v>
      </c>
      <c r="R14" s="148" t="s">
        <v>11</v>
      </c>
    </row>
    <row r="15" spans="1:18" ht="14.25">
      <c r="A15" s="121">
        <v>3</v>
      </c>
      <c r="B15" s="40" t="s">
        <v>871</v>
      </c>
      <c r="C15" s="121">
        <v>688</v>
      </c>
      <c r="D15" s="121">
        <v>675</v>
      </c>
      <c r="E15" s="121">
        <v>688</v>
      </c>
      <c r="F15" s="121">
        <v>0</v>
      </c>
      <c r="G15" s="121">
        <v>687</v>
      </c>
      <c r="H15" s="121">
        <v>688</v>
      </c>
      <c r="I15" s="121">
        <v>688</v>
      </c>
      <c r="J15" s="121">
        <v>688</v>
      </c>
      <c r="K15" s="121">
        <v>688</v>
      </c>
      <c r="L15" s="121">
        <v>688</v>
      </c>
      <c r="M15" s="121">
        <v>688</v>
      </c>
      <c r="N15" s="121">
        <v>688</v>
      </c>
      <c r="O15" s="121">
        <v>688</v>
      </c>
    </row>
    <row r="16" spans="1:18" s="115" customFormat="1" ht="12.75" customHeight="1">
      <c r="A16" s="121">
        <v>4</v>
      </c>
      <c r="B16" s="40" t="s">
        <v>872</v>
      </c>
      <c r="C16" s="121">
        <v>413</v>
      </c>
      <c r="D16" s="121">
        <v>405</v>
      </c>
      <c r="E16" s="121">
        <v>410</v>
      </c>
      <c r="F16" s="121">
        <v>0</v>
      </c>
      <c r="G16" s="121">
        <v>412</v>
      </c>
      <c r="H16" s="121">
        <v>413</v>
      </c>
      <c r="I16" s="121">
        <v>413</v>
      </c>
      <c r="J16" s="121">
        <v>413</v>
      </c>
      <c r="K16" s="121">
        <v>413</v>
      </c>
      <c r="L16" s="121">
        <v>413</v>
      </c>
      <c r="M16" s="121">
        <v>413</v>
      </c>
      <c r="N16" s="121">
        <v>413</v>
      </c>
      <c r="O16" s="121">
        <v>413</v>
      </c>
    </row>
    <row r="17" spans="1:15" s="115" customFormat="1" ht="12.75" customHeight="1">
      <c r="A17" s="121">
        <v>5</v>
      </c>
      <c r="B17" s="40" t="s">
        <v>873</v>
      </c>
      <c r="C17" s="669">
        <v>663</v>
      </c>
      <c r="D17" s="121">
        <v>650</v>
      </c>
      <c r="E17" s="121">
        <v>663</v>
      </c>
      <c r="F17" s="121">
        <v>0</v>
      </c>
      <c r="G17" s="121">
        <v>662</v>
      </c>
      <c r="H17" s="121">
        <v>663</v>
      </c>
      <c r="I17" s="121">
        <v>663</v>
      </c>
      <c r="J17" s="121">
        <v>663</v>
      </c>
      <c r="K17" s="121">
        <v>663</v>
      </c>
      <c r="L17" s="121">
        <v>663</v>
      </c>
      <c r="M17" s="121">
        <v>663</v>
      </c>
      <c r="N17" s="121">
        <v>663</v>
      </c>
      <c r="O17" s="121">
        <v>663</v>
      </c>
    </row>
    <row r="18" spans="1:15" s="115" customFormat="1" ht="13.15" customHeight="1">
      <c r="A18" s="121">
        <v>6</v>
      </c>
      <c r="B18" s="40" t="s">
        <v>874</v>
      </c>
      <c r="C18" s="669">
        <v>711</v>
      </c>
      <c r="D18" s="121">
        <v>697</v>
      </c>
      <c r="E18" s="121">
        <v>708</v>
      </c>
      <c r="F18" s="121">
        <v>0</v>
      </c>
      <c r="G18" s="121">
        <v>710</v>
      </c>
      <c r="H18" s="121">
        <v>711</v>
      </c>
      <c r="I18" s="121">
        <v>711</v>
      </c>
      <c r="J18" s="121">
        <v>711</v>
      </c>
      <c r="K18" s="121">
        <v>711</v>
      </c>
      <c r="L18" s="121">
        <v>711</v>
      </c>
      <c r="M18" s="121">
        <v>711</v>
      </c>
      <c r="N18" s="121">
        <v>711</v>
      </c>
      <c r="O18" s="121">
        <v>711</v>
      </c>
    </row>
    <row r="19" spans="1:15" ht="12.75" customHeight="1">
      <c r="A19" s="121">
        <v>7</v>
      </c>
      <c r="B19" s="40" t="s">
        <v>875</v>
      </c>
      <c r="C19" s="121">
        <v>848</v>
      </c>
      <c r="D19" s="121">
        <v>832</v>
      </c>
      <c r="E19" s="121">
        <v>845</v>
      </c>
      <c r="F19" s="121">
        <v>0</v>
      </c>
      <c r="G19" s="121">
        <v>847</v>
      </c>
      <c r="H19" s="121">
        <v>848</v>
      </c>
      <c r="I19" s="121">
        <v>848</v>
      </c>
      <c r="J19" s="121">
        <v>848</v>
      </c>
      <c r="K19" s="121">
        <v>848</v>
      </c>
      <c r="L19" s="121">
        <v>848</v>
      </c>
      <c r="M19" s="121">
        <v>848</v>
      </c>
      <c r="N19" s="121">
        <v>848</v>
      </c>
      <c r="O19" s="121">
        <v>848</v>
      </c>
    </row>
    <row r="20" spans="1:15" ht="14.25">
      <c r="A20" s="121">
        <v>8</v>
      </c>
      <c r="B20" s="40" t="s">
        <v>876</v>
      </c>
      <c r="C20" s="121">
        <v>1572</v>
      </c>
      <c r="D20" s="121">
        <v>1541</v>
      </c>
      <c r="E20" s="121">
        <v>1540</v>
      </c>
      <c r="F20" s="121">
        <v>0</v>
      </c>
      <c r="G20" s="121">
        <v>1571</v>
      </c>
      <c r="H20" s="121">
        <v>1572</v>
      </c>
      <c r="I20" s="121">
        <v>1572</v>
      </c>
      <c r="J20" s="121">
        <v>1572</v>
      </c>
      <c r="K20" s="121">
        <v>1572</v>
      </c>
      <c r="L20" s="121">
        <v>1572</v>
      </c>
      <c r="M20" s="121">
        <v>1572</v>
      </c>
      <c r="N20" s="121">
        <v>1572</v>
      </c>
      <c r="O20" s="121">
        <v>1572</v>
      </c>
    </row>
    <row r="21" spans="1:15" ht="14.25">
      <c r="A21" s="121">
        <v>9</v>
      </c>
      <c r="B21" s="40" t="s">
        <v>877</v>
      </c>
      <c r="C21" s="121">
        <v>544</v>
      </c>
      <c r="D21" s="121">
        <v>533</v>
      </c>
      <c r="E21" s="121">
        <v>541</v>
      </c>
      <c r="F21" s="121">
        <v>0</v>
      </c>
      <c r="G21" s="121">
        <v>543</v>
      </c>
      <c r="H21" s="121">
        <v>544</v>
      </c>
      <c r="I21" s="121">
        <v>544</v>
      </c>
      <c r="J21" s="121">
        <v>544</v>
      </c>
      <c r="K21" s="121">
        <v>544</v>
      </c>
      <c r="L21" s="121">
        <v>544</v>
      </c>
      <c r="M21" s="121">
        <v>544</v>
      </c>
      <c r="N21" s="121">
        <v>544</v>
      </c>
      <c r="O21" s="121">
        <v>544</v>
      </c>
    </row>
    <row r="22" spans="1:15" ht="14.25">
      <c r="A22" s="121">
        <v>10</v>
      </c>
      <c r="B22" s="40" t="s">
        <v>878</v>
      </c>
      <c r="C22" s="121">
        <v>1759</v>
      </c>
      <c r="D22" s="121">
        <v>1724</v>
      </c>
      <c r="E22" s="121">
        <v>1756</v>
      </c>
      <c r="F22" s="121">
        <v>0</v>
      </c>
      <c r="G22" s="121">
        <v>1758</v>
      </c>
      <c r="H22" s="121">
        <v>1759</v>
      </c>
      <c r="I22" s="121">
        <v>1759</v>
      </c>
      <c r="J22" s="121">
        <v>1759</v>
      </c>
      <c r="K22" s="121">
        <v>1759</v>
      </c>
      <c r="L22" s="121">
        <v>1759</v>
      </c>
      <c r="M22" s="121">
        <v>1759</v>
      </c>
      <c r="N22" s="121">
        <v>1759</v>
      </c>
      <c r="O22" s="121">
        <v>1759</v>
      </c>
    </row>
    <row r="23" spans="1:15" ht="14.25">
      <c r="A23" s="121">
        <v>11</v>
      </c>
      <c r="B23" s="40" t="s">
        <v>879</v>
      </c>
      <c r="C23" s="121">
        <v>1464</v>
      </c>
      <c r="D23" s="121">
        <v>1435</v>
      </c>
      <c r="E23" s="121">
        <v>1464</v>
      </c>
      <c r="F23" s="121">
        <v>0</v>
      </c>
      <c r="G23" s="121">
        <v>1463</v>
      </c>
      <c r="H23" s="121">
        <v>1464</v>
      </c>
      <c r="I23" s="121">
        <v>1464</v>
      </c>
      <c r="J23" s="121">
        <v>1464</v>
      </c>
      <c r="K23" s="121">
        <v>1464</v>
      </c>
      <c r="L23" s="121">
        <v>1464</v>
      </c>
      <c r="M23" s="121">
        <v>1464</v>
      </c>
      <c r="N23" s="121">
        <v>1464</v>
      </c>
      <c r="O23" s="121">
        <v>1464</v>
      </c>
    </row>
    <row r="24" spans="1:15" ht="14.25">
      <c r="A24" s="121">
        <v>12</v>
      </c>
      <c r="B24" s="40" t="s">
        <v>880</v>
      </c>
      <c r="C24" s="121">
        <v>804</v>
      </c>
      <c r="D24" s="121">
        <v>790</v>
      </c>
      <c r="E24" s="121">
        <v>801</v>
      </c>
      <c r="F24" s="121">
        <v>0</v>
      </c>
      <c r="G24" s="121">
        <v>803</v>
      </c>
      <c r="H24" s="121">
        <v>804</v>
      </c>
      <c r="I24" s="121">
        <v>804</v>
      </c>
      <c r="J24" s="121">
        <v>804</v>
      </c>
      <c r="K24" s="121">
        <v>804</v>
      </c>
      <c r="L24" s="121">
        <v>804</v>
      </c>
      <c r="M24" s="121">
        <v>804</v>
      </c>
      <c r="N24" s="121">
        <v>804</v>
      </c>
      <c r="O24" s="121">
        <v>804</v>
      </c>
    </row>
    <row r="25" spans="1:15" ht="14.25">
      <c r="A25" s="121">
        <v>13</v>
      </c>
      <c r="B25" s="40" t="s">
        <v>881</v>
      </c>
      <c r="C25" s="121">
        <v>1617</v>
      </c>
      <c r="D25" s="121">
        <v>1590</v>
      </c>
      <c r="E25" s="121">
        <v>1614</v>
      </c>
      <c r="F25" s="121">
        <v>0</v>
      </c>
      <c r="G25" s="121">
        <v>1616</v>
      </c>
      <c r="H25" s="121">
        <v>1617</v>
      </c>
      <c r="I25" s="121">
        <v>1617</v>
      </c>
      <c r="J25" s="121">
        <v>1617</v>
      </c>
      <c r="K25" s="121">
        <v>1617</v>
      </c>
      <c r="L25" s="121">
        <v>1617</v>
      </c>
      <c r="M25" s="121">
        <v>1617</v>
      </c>
      <c r="N25" s="121">
        <v>1617</v>
      </c>
      <c r="O25" s="121">
        <v>1617</v>
      </c>
    </row>
    <row r="26" spans="1:15" ht="14.25">
      <c r="A26" s="121">
        <v>14</v>
      </c>
      <c r="B26" s="40" t="s">
        <v>882</v>
      </c>
      <c r="C26" s="121">
        <v>496</v>
      </c>
      <c r="D26" s="121">
        <v>490</v>
      </c>
      <c r="E26" s="121">
        <v>493</v>
      </c>
      <c r="F26" s="121">
        <v>0</v>
      </c>
      <c r="G26" s="121">
        <v>495</v>
      </c>
      <c r="H26" s="121">
        <v>496</v>
      </c>
      <c r="I26" s="121">
        <v>496</v>
      </c>
      <c r="J26" s="121">
        <v>496</v>
      </c>
      <c r="K26" s="121">
        <v>496</v>
      </c>
      <c r="L26" s="121">
        <v>496</v>
      </c>
      <c r="M26" s="121">
        <v>496</v>
      </c>
      <c r="N26" s="121">
        <v>496</v>
      </c>
      <c r="O26" s="121">
        <v>496</v>
      </c>
    </row>
    <row r="27" spans="1:15" ht="14.25">
      <c r="A27" s="121">
        <v>15</v>
      </c>
      <c r="B27" s="40" t="s">
        <v>883</v>
      </c>
      <c r="C27" s="121">
        <v>611</v>
      </c>
      <c r="D27" s="121">
        <v>600</v>
      </c>
      <c r="E27" s="121">
        <v>608</v>
      </c>
      <c r="F27" s="121">
        <v>0</v>
      </c>
      <c r="G27" s="121">
        <v>610</v>
      </c>
      <c r="H27" s="121">
        <v>611</v>
      </c>
      <c r="I27" s="121">
        <v>611</v>
      </c>
      <c r="J27" s="121">
        <v>611</v>
      </c>
      <c r="K27" s="121">
        <v>611</v>
      </c>
      <c r="L27" s="121">
        <v>611</v>
      </c>
      <c r="M27" s="121">
        <v>611</v>
      </c>
      <c r="N27" s="121">
        <v>611</v>
      </c>
      <c r="O27" s="121">
        <v>611</v>
      </c>
    </row>
    <row r="28" spans="1:15" ht="14.25">
      <c r="A28" s="121">
        <v>16</v>
      </c>
      <c r="B28" s="40" t="s">
        <v>884</v>
      </c>
      <c r="C28" s="121">
        <v>556</v>
      </c>
      <c r="D28" s="121">
        <v>550</v>
      </c>
      <c r="E28" s="121">
        <v>553</v>
      </c>
      <c r="F28" s="121">
        <v>0</v>
      </c>
      <c r="G28" s="121">
        <v>555</v>
      </c>
      <c r="H28" s="121">
        <v>556</v>
      </c>
      <c r="I28" s="121">
        <v>556</v>
      </c>
      <c r="J28" s="121">
        <v>556</v>
      </c>
      <c r="K28" s="121">
        <v>556</v>
      </c>
      <c r="L28" s="121">
        <v>556</v>
      </c>
      <c r="M28" s="121">
        <v>556</v>
      </c>
      <c r="N28" s="121">
        <v>556</v>
      </c>
      <c r="O28" s="121">
        <v>556</v>
      </c>
    </row>
    <row r="29" spans="1:15" ht="14.25">
      <c r="A29" s="121">
        <v>17</v>
      </c>
      <c r="B29" s="40" t="s">
        <v>885</v>
      </c>
      <c r="C29" s="121">
        <v>654</v>
      </c>
      <c r="D29" s="121">
        <v>650</v>
      </c>
      <c r="E29" s="121">
        <v>651</v>
      </c>
      <c r="F29" s="121">
        <v>0</v>
      </c>
      <c r="G29" s="121">
        <v>653</v>
      </c>
      <c r="H29" s="121">
        <v>654</v>
      </c>
      <c r="I29" s="121">
        <v>654</v>
      </c>
      <c r="J29" s="121">
        <v>654</v>
      </c>
      <c r="K29" s="121">
        <v>654</v>
      </c>
      <c r="L29" s="121">
        <v>654</v>
      </c>
      <c r="M29" s="121">
        <v>654</v>
      </c>
      <c r="N29" s="121">
        <v>654</v>
      </c>
      <c r="O29" s="121">
        <v>654</v>
      </c>
    </row>
    <row r="30" spans="1:15" ht="14.25">
      <c r="A30" s="121">
        <v>18</v>
      </c>
      <c r="B30" s="40" t="s">
        <v>888</v>
      </c>
      <c r="C30" s="121">
        <v>1343</v>
      </c>
      <c r="D30" s="121">
        <v>1320</v>
      </c>
      <c r="E30" s="121">
        <v>1340</v>
      </c>
      <c r="F30" s="121">
        <v>0</v>
      </c>
      <c r="G30" s="121">
        <v>1342</v>
      </c>
      <c r="H30" s="121">
        <v>1343</v>
      </c>
      <c r="I30" s="121">
        <v>1343</v>
      </c>
      <c r="J30" s="121">
        <v>1343</v>
      </c>
      <c r="K30" s="121">
        <v>1343</v>
      </c>
      <c r="L30" s="121">
        <v>1343</v>
      </c>
      <c r="M30" s="121">
        <v>1343</v>
      </c>
      <c r="N30" s="121">
        <v>1343</v>
      </c>
      <c r="O30" s="121">
        <v>1343</v>
      </c>
    </row>
    <row r="31" spans="1:15" ht="14.25">
      <c r="A31" s="121">
        <v>19</v>
      </c>
      <c r="B31" s="40" t="s">
        <v>886</v>
      </c>
      <c r="C31" s="121">
        <v>841</v>
      </c>
      <c r="D31" s="121">
        <v>830</v>
      </c>
      <c r="E31" s="121">
        <v>838</v>
      </c>
      <c r="F31" s="121">
        <v>0</v>
      </c>
      <c r="G31" s="121">
        <v>840</v>
      </c>
      <c r="H31" s="121">
        <v>841</v>
      </c>
      <c r="I31" s="121">
        <v>841</v>
      </c>
      <c r="J31" s="121">
        <v>841</v>
      </c>
      <c r="K31" s="121">
        <v>841</v>
      </c>
      <c r="L31" s="121">
        <v>841</v>
      </c>
      <c r="M31" s="121">
        <v>841</v>
      </c>
      <c r="N31" s="121">
        <v>841</v>
      </c>
      <c r="O31" s="121">
        <v>841</v>
      </c>
    </row>
    <row r="32" spans="1:15" ht="14.25">
      <c r="A32" s="121">
        <v>20</v>
      </c>
      <c r="B32" s="40" t="s">
        <v>887</v>
      </c>
      <c r="C32" s="121">
        <v>1052</v>
      </c>
      <c r="D32" s="121">
        <v>1040</v>
      </c>
      <c r="E32" s="121">
        <v>1049</v>
      </c>
      <c r="F32" s="121">
        <v>0</v>
      </c>
      <c r="G32" s="121">
        <v>1051</v>
      </c>
      <c r="H32" s="121">
        <v>1052</v>
      </c>
      <c r="I32" s="121">
        <v>1052</v>
      </c>
      <c r="J32" s="121">
        <v>1052</v>
      </c>
      <c r="K32" s="121">
        <v>1052</v>
      </c>
      <c r="L32" s="121">
        <v>1052</v>
      </c>
      <c r="M32" s="121">
        <v>1052</v>
      </c>
      <c r="N32" s="121">
        <v>1052</v>
      </c>
      <c r="O32" s="121">
        <v>1052</v>
      </c>
    </row>
    <row r="33" spans="1:15" ht="14.25">
      <c r="A33" s="121">
        <v>21</v>
      </c>
      <c r="B33" s="40" t="s">
        <v>915</v>
      </c>
      <c r="C33" s="121">
        <v>665</v>
      </c>
      <c r="D33" s="121">
        <v>660</v>
      </c>
      <c r="E33" s="121">
        <v>662</v>
      </c>
      <c r="F33" s="121">
        <v>0</v>
      </c>
      <c r="G33" s="121">
        <v>664</v>
      </c>
      <c r="H33" s="121">
        <v>665</v>
      </c>
      <c r="I33" s="121">
        <v>665</v>
      </c>
      <c r="J33" s="121">
        <v>665</v>
      </c>
      <c r="K33" s="121">
        <v>665</v>
      </c>
      <c r="L33" s="121">
        <v>665</v>
      </c>
      <c r="M33" s="121">
        <v>665</v>
      </c>
      <c r="N33" s="121">
        <v>665</v>
      </c>
      <c r="O33" s="121">
        <v>665</v>
      </c>
    </row>
    <row r="34" spans="1:15" ht="14.25">
      <c r="A34" s="121">
        <v>22</v>
      </c>
      <c r="B34" s="40" t="s">
        <v>890</v>
      </c>
      <c r="C34" s="121">
        <v>788</v>
      </c>
      <c r="D34" s="121">
        <v>780</v>
      </c>
      <c r="E34" s="121">
        <v>785</v>
      </c>
      <c r="F34" s="121">
        <v>0</v>
      </c>
      <c r="G34" s="121">
        <v>787</v>
      </c>
      <c r="H34" s="121">
        <v>788</v>
      </c>
      <c r="I34" s="121">
        <v>788</v>
      </c>
      <c r="J34" s="121">
        <v>788</v>
      </c>
      <c r="K34" s="121">
        <v>788</v>
      </c>
      <c r="L34" s="121">
        <v>788</v>
      </c>
      <c r="M34" s="121">
        <v>788</v>
      </c>
      <c r="N34" s="121">
        <v>788</v>
      </c>
      <c r="O34" s="121">
        <v>788</v>
      </c>
    </row>
    <row r="35" spans="1:15">
      <c r="B35" s="120" t="s">
        <v>15</v>
      </c>
      <c r="C35" s="138">
        <f>SUM(C13:C34)</f>
        <v>19735</v>
      </c>
      <c r="D35" s="138">
        <f t="shared" ref="D35:O35" si="0">SUM(D13:D34)</f>
        <v>19408</v>
      </c>
      <c r="E35" s="138">
        <f t="shared" si="0"/>
        <v>19653</v>
      </c>
      <c r="F35" s="138">
        <f t="shared" si="0"/>
        <v>0</v>
      </c>
      <c r="G35" s="138">
        <f t="shared" si="0"/>
        <v>19713</v>
      </c>
      <c r="H35" s="138">
        <f t="shared" si="0"/>
        <v>19735</v>
      </c>
      <c r="I35" s="138">
        <f t="shared" si="0"/>
        <v>19735</v>
      </c>
      <c r="J35" s="138">
        <f t="shared" si="0"/>
        <v>19735</v>
      </c>
      <c r="K35" s="138">
        <f t="shared" si="0"/>
        <v>19735</v>
      </c>
      <c r="L35" s="728">
        <f t="shared" ref="L35:N35" si="1">SUM(L13:L34)</f>
        <v>19735</v>
      </c>
      <c r="M35" s="728">
        <f t="shared" si="1"/>
        <v>19735</v>
      </c>
      <c r="N35" s="728">
        <f t="shared" si="1"/>
        <v>19735</v>
      </c>
      <c r="O35" s="138">
        <f t="shared" si="0"/>
        <v>19735</v>
      </c>
    </row>
    <row r="38" spans="1:15" ht="15.75">
      <c r="A38" s="83" t="s">
        <v>1022</v>
      </c>
      <c r="B38" s="151"/>
      <c r="G38" s="158"/>
      <c r="H38" s="158"/>
      <c r="I38" s="158"/>
      <c r="J38" s="158"/>
      <c r="K38" s="158"/>
      <c r="L38" s="158"/>
      <c r="M38" s="158"/>
      <c r="N38" s="158"/>
      <c r="O38" s="158"/>
    </row>
    <row r="39" spans="1:15"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15" ht="19.5">
      <c r="G40" s="158"/>
      <c r="H40" s="841" t="s">
        <v>848</v>
      </c>
      <c r="I40" s="841"/>
      <c r="J40" s="841"/>
      <c r="K40" s="841"/>
      <c r="L40" s="841"/>
      <c r="M40" s="841"/>
      <c r="N40" s="841"/>
      <c r="O40" s="841"/>
    </row>
    <row r="41" spans="1:15" ht="19.5">
      <c r="G41" s="152"/>
      <c r="H41" s="841" t="s">
        <v>849</v>
      </c>
      <c r="I41" s="841"/>
      <c r="J41" s="841"/>
      <c r="K41" s="841"/>
      <c r="L41" s="841"/>
      <c r="M41" s="841"/>
      <c r="N41" s="841"/>
      <c r="O41" s="841"/>
    </row>
  </sheetData>
  <mergeCells count="17">
    <mergeCell ref="G7:H7"/>
    <mergeCell ref="G8:H8"/>
    <mergeCell ref="H40:O40"/>
    <mergeCell ref="H41:O41"/>
    <mergeCell ref="K1:O1"/>
    <mergeCell ref="G1:H1"/>
    <mergeCell ref="A3:O3"/>
    <mergeCell ref="A4:O4"/>
    <mergeCell ref="A10:A11"/>
    <mergeCell ref="B10:B11"/>
    <mergeCell ref="C10:C11"/>
    <mergeCell ref="C2:I2"/>
    <mergeCell ref="D10:O10"/>
    <mergeCell ref="J9:O9"/>
    <mergeCell ref="A5:C5"/>
    <mergeCell ref="A7:F7"/>
    <mergeCell ref="A8:F8"/>
  </mergeCells>
  <printOptions horizontalCentered="1"/>
  <pageMargins left="0.48" right="0.52" top="0.53" bottom="0" header="0.31496062992125984" footer="0.31496062992125984"/>
  <pageSetup paperSize="9" scale="83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view="pageBreakPreview" zoomScale="80" zoomScaleNormal="80" zoomScaleSheetLayoutView="80" workbookViewId="0">
      <selection activeCell="O27" sqref="O27"/>
    </sheetView>
  </sheetViews>
  <sheetFormatPr defaultRowHeight="12.75"/>
  <cols>
    <col min="2" max="2" width="21.14062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849" t="s">
        <v>0</v>
      </c>
      <c r="D1" s="849"/>
      <c r="E1" s="849"/>
      <c r="F1" s="849"/>
      <c r="G1" s="849"/>
      <c r="H1" s="849"/>
      <c r="I1" s="849"/>
      <c r="J1" s="161"/>
      <c r="K1" s="161"/>
      <c r="L1" s="1071" t="s">
        <v>503</v>
      </c>
      <c r="M1" s="1071"/>
      <c r="N1" s="161"/>
      <c r="O1" s="161"/>
      <c r="P1" s="161"/>
    </row>
    <row r="2" spans="1:16" ht="21">
      <c r="B2" s="850" t="s">
        <v>717</v>
      </c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162"/>
      <c r="N2" s="162"/>
      <c r="O2" s="162"/>
      <c r="P2" s="162"/>
    </row>
    <row r="3" spans="1:16" ht="21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62"/>
      <c r="O3" s="162"/>
      <c r="P3" s="162"/>
    </row>
    <row r="4" spans="1:16" ht="20.25" customHeight="1">
      <c r="A4" s="1074" t="s">
        <v>502</v>
      </c>
      <c r="B4" s="1074"/>
      <c r="C4" s="1074"/>
      <c r="D4" s="1074"/>
      <c r="E4" s="1074"/>
      <c r="F4" s="1074"/>
      <c r="G4" s="1074"/>
      <c r="H4" s="1074"/>
      <c r="I4" s="1074"/>
      <c r="J4" s="1074"/>
      <c r="K4" s="1074"/>
      <c r="L4" s="1074"/>
      <c r="M4" s="1074"/>
    </row>
    <row r="5" spans="1:16" ht="20.25" customHeight="1">
      <c r="A5" s="840" t="s">
        <v>850</v>
      </c>
      <c r="B5" s="840"/>
      <c r="C5" s="840"/>
      <c r="D5" s="276"/>
      <c r="E5" s="276"/>
      <c r="F5" s="276"/>
      <c r="G5" s="276"/>
      <c r="H5" s="880" t="s">
        <v>1015</v>
      </c>
      <c r="I5" s="880"/>
      <c r="J5" s="880"/>
      <c r="K5" s="880"/>
      <c r="L5" s="880"/>
      <c r="M5" s="880"/>
      <c r="N5" s="86"/>
    </row>
    <row r="6" spans="1:16" ht="15" customHeight="1">
      <c r="A6" s="1075" t="s">
        <v>69</v>
      </c>
      <c r="B6" s="1075" t="s">
        <v>276</v>
      </c>
      <c r="C6" s="1078" t="s">
        <v>396</v>
      </c>
      <c r="D6" s="1079"/>
      <c r="E6" s="1079"/>
      <c r="F6" s="1079"/>
      <c r="G6" s="1080"/>
      <c r="H6" s="1073" t="s">
        <v>393</v>
      </c>
      <c r="I6" s="1073"/>
      <c r="J6" s="1073"/>
      <c r="K6" s="1073"/>
      <c r="L6" s="1073"/>
      <c r="M6" s="1075" t="s">
        <v>277</v>
      </c>
    </row>
    <row r="7" spans="1:16" ht="12.75" customHeight="1">
      <c r="A7" s="1076"/>
      <c r="B7" s="1076"/>
      <c r="C7" s="1081"/>
      <c r="D7" s="1082"/>
      <c r="E7" s="1082"/>
      <c r="F7" s="1082"/>
      <c r="G7" s="1083"/>
      <c r="H7" s="1073"/>
      <c r="I7" s="1073"/>
      <c r="J7" s="1073"/>
      <c r="K7" s="1073"/>
      <c r="L7" s="1073"/>
      <c r="M7" s="1076"/>
    </row>
    <row r="8" spans="1:16" ht="5.25" customHeight="1">
      <c r="A8" s="1076"/>
      <c r="B8" s="1076"/>
      <c r="C8" s="1081"/>
      <c r="D8" s="1082"/>
      <c r="E8" s="1082"/>
      <c r="F8" s="1082"/>
      <c r="G8" s="1083"/>
      <c r="H8" s="1073"/>
      <c r="I8" s="1073"/>
      <c r="J8" s="1073"/>
      <c r="K8" s="1073"/>
      <c r="L8" s="1073"/>
      <c r="M8" s="1076"/>
    </row>
    <row r="9" spans="1:16" ht="68.25" customHeight="1">
      <c r="A9" s="1077"/>
      <c r="B9" s="1077"/>
      <c r="C9" s="165" t="s">
        <v>278</v>
      </c>
      <c r="D9" s="165" t="s">
        <v>279</v>
      </c>
      <c r="E9" s="165" t="s">
        <v>280</v>
      </c>
      <c r="F9" s="165" t="s">
        <v>281</v>
      </c>
      <c r="G9" s="176" t="s">
        <v>282</v>
      </c>
      <c r="H9" s="175" t="s">
        <v>392</v>
      </c>
      <c r="I9" s="175" t="s">
        <v>397</v>
      </c>
      <c r="J9" s="175" t="s">
        <v>394</v>
      </c>
      <c r="K9" s="175" t="s">
        <v>395</v>
      </c>
      <c r="L9" s="175" t="s">
        <v>42</v>
      </c>
      <c r="M9" s="1077"/>
    </row>
    <row r="10" spans="1:16" ht="15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10</v>
      </c>
      <c r="K10" s="166">
        <v>11</v>
      </c>
      <c r="L10" s="166">
        <v>12</v>
      </c>
      <c r="M10" s="166">
        <v>13</v>
      </c>
    </row>
    <row r="11" spans="1:16" ht="15" customHeight="1">
      <c r="A11" s="121">
        <v>1</v>
      </c>
      <c r="B11" s="40" t="s">
        <v>869</v>
      </c>
      <c r="C11" s="1084" t="s">
        <v>895</v>
      </c>
      <c r="D11" s="1085"/>
      <c r="E11" s="1085"/>
      <c r="F11" s="1085"/>
      <c r="G11" s="1085"/>
      <c r="H11" s="1085"/>
      <c r="I11" s="1085"/>
      <c r="J11" s="1085"/>
      <c r="K11" s="1085"/>
      <c r="L11" s="1085"/>
      <c r="M11" s="1086"/>
    </row>
    <row r="12" spans="1:16" ht="15" customHeight="1">
      <c r="A12" s="121">
        <v>2</v>
      </c>
      <c r="B12" s="40" t="s">
        <v>870</v>
      </c>
      <c r="C12" s="1087"/>
      <c r="D12" s="1088"/>
      <c r="E12" s="1088"/>
      <c r="F12" s="1088"/>
      <c r="G12" s="1088"/>
      <c r="H12" s="1088"/>
      <c r="I12" s="1088"/>
      <c r="J12" s="1088"/>
      <c r="K12" s="1088"/>
      <c r="L12" s="1088"/>
      <c r="M12" s="1089"/>
    </row>
    <row r="13" spans="1:16" ht="15" customHeight="1">
      <c r="A13" s="121">
        <v>3</v>
      </c>
      <c r="B13" s="40" t="s">
        <v>871</v>
      </c>
      <c r="C13" s="1087"/>
      <c r="D13" s="1088"/>
      <c r="E13" s="1088"/>
      <c r="F13" s="1088"/>
      <c r="G13" s="1088"/>
      <c r="H13" s="1088"/>
      <c r="I13" s="1088"/>
      <c r="J13" s="1088"/>
      <c r="K13" s="1088"/>
      <c r="L13" s="1088"/>
      <c r="M13" s="1089"/>
    </row>
    <row r="14" spans="1:16" ht="15" customHeight="1">
      <c r="A14" s="121">
        <v>4</v>
      </c>
      <c r="B14" s="40" t="s">
        <v>872</v>
      </c>
      <c r="C14" s="1087"/>
      <c r="D14" s="1088"/>
      <c r="E14" s="1088"/>
      <c r="F14" s="1088"/>
      <c r="G14" s="1088"/>
      <c r="H14" s="1088"/>
      <c r="I14" s="1088"/>
      <c r="J14" s="1088"/>
      <c r="K14" s="1088"/>
      <c r="L14" s="1088"/>
      <c r="M14" s="1089"/>
    </row>
    <row r="15" spans="1:16" ht="15" customHeight="1">
      <c r="A15" s="121">
        <v>5</v>
      </c>
      <c r="B15" s="40" t="s">
        <v>873</v>
      </c>
      <c r="C15" s="1087"/>
      <c r="D15" s="1088"/>
      <c r="E15" s="1088"/>
      <c r="F15" s="1088"/>
      <c r="G15" s="1088"/>
      <c r="H15" s="1088"/>
      <c r="I15" s="1088"/>
      <c r="J15" s="1088"/>
      <c r="K15" s="1088"/>
      <c r="L15" s="1088"/>
      <c r="M15" s="1089"/>
    </row>
    <row r="16" spans="1:16" ht="15" customHeight="1">
      <c r="A16" s="121">
        <v>6</v>
      </c>
      <c r="B16" s="40" t="s">
        <v>874</v>
      </c>
      <c r="C16" s="1087"/>
      <c r="D16" s="1088"/>
      <c r="E16" s="1088"/>
      <c r="F16" s="1088"/>
      <c r="G16" s="1088"/>
      <c r="H16" s="1088"/>
      <c r="I16" s="1088"/>
      <c r="J16" s="1088"/>
      <c r="K16" s="1088"/>
      <c r="L16" s="1088"/>
      <c r="M16" s="1089"/>
    </row>
    <row r="17" spans="1:13" ht="15" customHeight="1">
      <c r="A17" s="121">
        <v>7</v>
      </c>
      <c r="B17" s="40" t="s">
        <v>875</v>
      </c>
      <c r="C17" s="1087"/>
      <c r="D17" s="1088"/>
      <c r="E17" s="1088"/>
      <c r="F17" s="1088"/>
      <c r="G17" s="1088"/>
      <c r="H17" s="1088"/>
      <c r="I17" s="1088"/>
      <c r="J17" s="1088"/>
      <c r="K17" s="1088"/>
      <c r="L17" s="1088"/>
      <c r="M17" s="1089"/>
    </row>
    <row r="18" spans="1:13" ht="15" customHeight="1">
      <c r="A18" s="121">
        <v>8</v>
      </c>
      <c r="B18" s="40" t="s">
        <v>876</v>
      </c>
      <c r="C18" s="1087"/>
      <c r="D18" s="1088"/>
      <c r="E18" s="1088"/>
      <c r="F18" s="1088"/>
      <c r="G18" s="1088"/>
      <c r="H18" s="1088"/>
      <c r="I18" s="1088"/>
      <c r="J18" s="1088"/>
      <c r="K18" s="1088"/>
      <c r="L18" s="1088"/>
      <c r="M18" s="1089"/>
    </row>
    <row r="19" spans="1:13" ht="14.25">
      <c r="A19" s="121">
        <v>9</v>
      </c>
      <c r="B19" s="40" t="s">
        <v>877</v>
      </c>
      <c r="C19" s="1087"/>
      <c r="D19" s="1088"/>
      <c r="E19" s="1088"/>
      <c r="F19" s="1088"/>
      <c r="G19" s="1088"/>
      <c r="H19" s="1088"/>
      <c r="I19" s="1088"/>
      <c r="J19" s="1088"/>
      <c r="K19" s="1088"/>
      <c r="L19" s="1088"/>
      <c r="M19" s="1089"/>
    </row>
    <row r="20" spans="1:13" ht="14.25">
      <c r="A20" s="121">
        <v>10</v>
      </c>
      <c r="B20" s="40" t="s">
        <v>878</v>
      </c>
      <c r="C20" s="1087"/>
      <c r="D20" s="1088"/>
      <c r="E20" s="1088"/>
      <c r="F20" s="1088"/>
      <c r="G20" s="1088"/>
      <c r="H20" s="1088"/>
      <c r="I20" s="1088"/>
      <c r="J20" s="1088"/>
      <c r="K20" s="1088"/>
      <c r="L20" s="1088"/>
      <c r="M20" s="1089"/>
    </row>
    <row r="21" spans="1:13" ht="14.25">
      <c r="A21" s="121">
        <v>11</v>
      </c>
      <c r="B21" s="40" t="s">
        <v>879</v>
      </c>
      <c r="C21" s="1087"/>
      <c r="D21" s="1088"/>
      <c r="E21" s="1088"/>
      <c r="F21" s="1088"/>
      <c r="G21" s="1088"/>
      <c r="H21" s="1088"/>
      <c r="I21" s="1088"/>
      <c r="J21" s="1088"/>
      <c r="K21" s="1088"/>
      <c r="L21" s="1088"/>
      <c r="M21" s="1089"/>
    </row>
    <row r="22" spans="1:13" ht="14.25">
      <c r="A22" s="121">
        <v>12</v>
      </c>
      <c r="B22" s="40" t="s">
        <v>880</v>
      </c>
      <c r="C22" s="1087"/>
      <c r="D22" s="1088"/>
      <c r="E22" s="1088"/>
      <c r="F22" s="1088"/>
      <c r="G22" s="1088"/>
      <c r="H22" s="1088"/>
      <c r="I22" s="1088"/>
      <c r="J22" s="1088"/>
      <c r="K22" s="1088"/>
      <c r="L22" s="1088"/>
      <c r="M22" s="1089"/>
    </row>
    <row r="23" spans="1:13" ht="14.25">
      <c r="A23" s="121">
        <v>13</v>
      </c>
      <c r="B23" s="40" t="s">
        <v>881</v>
      </c>
      <c r="C23" s="1087"/>
      <c r="D23" s="1088"/>
      <c r="E23" s="1088"/>
      <c r="F23" s="1088"/>
      <c r="G23" s="1088"/>
      <c r="H23" s="1088"/>
      <c r="I23" s="1088"/>
      <c r="J23" s="1088"/>
      <c r="K23" s="1088"/>
      <c r="L23" s="1088"/>
      <c r="M23" s="1089"/>
    </row>
    <row r="24" spans="1:13" ht="14.25">
      <c r="A24" s="121">
        <v>14</v>
      </c>
      <c r="B24" s="40" t="s">
        <v>882</v>
      </c>
      <c r="C24" s="1087"/>
      <c r="D24" s="1088"/>
      <c r="E24" s="1088"/>
      <c r="F24" s="1088"/>
      <c r="G24" s="1088"/>
      <c r="H24" s="1088"/>
      <c r="I24" s="1088"/>
      <c r="J24" s="1088"/>
      <c r="K24" s="1088"/>
      <c r="L24" s="1088"/>
      <c r="M24" s="1089"/>
    </row>
    <row r="25" spans="1:13" ht="14.25">
      <c r="A25" s="121">
        <v>15</v>
      </c>
      <c r="B25" s="40" t="s">
        <v>883</v>
      </c>
      <c r="C25" s="1087"/>
      <c r="D25" s="1088"/>
      <c r="E25" s="1088"/>
      <c r="F25" s="1088"/>
      <c r="G25" s="1088"/>
      <c r="H25" s="1088"/>
      <c r="I25" s="1088"/>
      <c r="J25" s="1088"/>
      <c r="K25" s="1088"/>
      <c r="L25" s="1088"/>
      <c r="M25" s="1089"/>
    </row>
    <row r="26" spans="1:13" ht="14.25">
      <c r="A26" s="121">
        <v>16</v>
      </c>
      <c r="B26" s="40" t="s">
        <v>884</v>
      </c>
      <c r="C26" s="1087"/>
      <c r="D26" s="1088"/>
      <c r="E26" s="1088"/>
      <c r="F26" s="1088"/>
      <c r="G26" s="1088"/>
      <c r="H26" s="1088"/>
      <c r="I26" s="1088"/>
      <c r="J26" s="1088"/>
      <c r="K26" s="1088"/>
      <c r="L26" s="1088"/>
      <c r="M26" s="1089"/>
    </row>
    <row r="27" spans="1:13" ht="14.25">
      <c r="A27" s="121">
        <v>17</v>
      </c>
      <c r="B27" s="40" t="s">
        <v>885</v>
      </c>
      <c r="C27" s="1087"/>
      <c r="D27" s="1088"/>
      <c r="E27" s="1088"/>
      <c r="F27" s="1088"/>
      <c r="G27" s="1088"/>
      <c r="H27" s="1088"/>
      <c r="I27" s="1088"/>
      <c r="J27" s="1088"/>
      <c r="K27" s="1088"/>
      <c r="L27" s="1088"/>
      <c r="M27" s="1089"/>
    </row>
    <row r="28" spans="1:13" ht="14.25">
      <c r="A28" s="121">
        <v>18</v>
      </c>
      <c r="B28" s="40" t="s">
        <v>888</v>
      </c>
      <c r="C28" s="1087"/>
      <c r="D28" s="1088"/>
      <c r="E28" s="1088"/>
      <c r="F28" s="1088"/>
      <c r="G28" s="1088"/>
      <c r="H28" s="1088"/>
      <c r="I28" s="1088"/>
      <c r="J28" s="1088"/>
      <c r="K28" s="1088"/>
      <c r="L28" s="1088"/>
      <c r="M28" s="1089"/>
    </row>
    <row r="29" spans="1:13" ht="14.25">
      <c r="A29" s="121">
        <v>19</v>
      </c>
      <c r="B29" s="40" t="s">
        <v>886</v>
      </c>
      <c r="C29" s="1087"/>
      <c r="D29" s="1088"/>
      <c r="E29" s="1088"/>
      <c r="F29" s="1088"/>
      <c r="G29" s="1088"/>
      <c r="H29" s="1088"/>
      <c r="I29" s="1088"/>
      <c r="J29" s="1088"/>
      <c r="K29" s="1088"/>
      <c r="L29" s="1088"/>
      <c r="M29" s="1089"/>
    </row>
    <row r="30" spans="1:13" ht="14.25">
      <c r="A30" s="121">
        <v>20</v>
      </c>
      <c r="B30" s="40" t="s">
        <v>887</v>
      </c>
      <c r="C30" s="1087"/>
      <c r="D30" s="1088"/>
      <c r="E30" s="1088"/>
      <c r="F30" s="1088"/>
      <c r="G30" s="1088"/>
      <c r="H30" s="1088"/>
      <c r="I30" s="1088"/>
      <c r="J30" s="1088"/>
      <c r="K30" s="1088"/>
      <c r="L30" s="1088"/>
      <c r="M30" s="1089"/>
    </row>
    <row r="31" spans="1:13" ht="14.25">
      <c r="A31" s="121">
        <v>21</v>
      </c>
      <c r="B31" s="40" t="s">
        <v>915</v>
      </c>
      <c r="C31" s="1087"/>
      <c r="D31" s="1088"/>
      <c r="E31" s="1088"/>
      <c r="F31" s="1088"/>
      <c r="G31" s="1088"/>
      <c r="H31" s="1088"/>
      <c r="I31" s="1088"/>
      <c r="J31" s="1088"/>
      <c r="K31" s="1088"/>
      <c r="L31" s="1088"/>
      <c r="M31" s="1089"/>
    </row>
    <row r="32" spans="1:13" ht="14.25">
      <c r="A32" s="121">
        <v>22</v>
      </c>
      <c r="B32" s="40" t="s">
        <v>890</v>
      </c>
      <c r="C32" s="1087"/>
      <c r="D32" s="1088"/>
      <c r="E32" s="1088"/>
      <c r="F32" s="1088"/>
      <c r="G32" s="1088"/>
      <c r="H32" s="1088"/>
      <c r="I32" s="1088"/>
      <c r="J32" s="1088"/>
      <c r="K32" s="1088"/>
      <c r="L32" s="1088"/>
      <c r="M32" s="1089"/>
    </row>
    <row r="33" spans="1:13">
      <c r="B33" s="21" t="s">
        <v>15</v>
      </c>
      <c r="C33" s="1090"/>
      <c r="D33" s="1091"/>
      <c r="E33" s="1091"/>
      <c r="F33" s="1091"/>
      <c r="G33" s="1091"/>
      <c r="H33" s="1091"/>
      <c r="I33" s="1091"/>
      <c r="J33" s="1091"/>
      <c r="K33" s="1091"/>
      <c r="L33" s="1091"/>
      <c r="M33" s="1092"/>
    </row>
    <row r="34" spans="1:13" ht="16.5" customHeight="1">
      <c r="B34" s="168"/>
      <c r="C34" s="1072"/>
      <c r="D34" s="1072"/>
      <c r="E34" s="1072"/>
      <c r="F34" s="1072"/>
    </row>
    <row r="36" spans="1:13" ht="15.75">
      <c r="A36" s="83" t="s">
        <v>1022</v>
      </c>
      <c r="B36" s="279"/>
      <c r="C36" s="148"/>
      <c r="D36" s="148"/>
      <c r="G36" s="158"/>
      <c r="H36" s="158"/>
      <c r="I36" s="247"/>
      <c r="J36" s="247"/>
      <c r="K36" s="247"/>
      <c r="L36" s="247"/>
    </row>
    <row r="37" spans="1:13" ht="15" customHeight="1">
      <c r="A37" s="148"/>
      <c r="B37" s="148"/>
      <c r="C37" s="148"/>
      <c r="D37" s="148"/>
      <c r="G37" s="158"/>
      <c r="H37" s="158"/>
      <c r="I37" s="158"/>
      <c r="J37" s="158"/>
      <c r="K37" s="158"/>
      <c r="L37" s="158"/>
      <c r="M37" s="158"/>
    </row>
    <row r="38" spans="1:13" ht="23.25" customHeight="1">
      <c r="A38" s="148"/>
      <c r="B38" s="148"/>
      <c r="C38" s="148"/>
      <c r="D38" s="148"/>
      <c r="G38" s="158"/>
      <c r="H38" s="158"/>
      <c r="I38" s="841" t="s">
        <v>848</v>
      </c>
      <c r="J38" s="841"/>
      <c r="K38" s="841"/>
      <c r="L38" s="841"/>
      <c r="M38" s="841"/>
    </row>
    <row r="39" spans="1:13" ht="19.5">
      <c r="C39" s="148"/>
      <c r="D39" s="148"/>
      <c r="G39" s="152"/>
      <c r="H39" s="152"/>
      <c r="I39" s="841" t="s">
        <v>849</v>
      </c>
      <c r="J39" s="841"/>
      <c r="K39" s="841"/>
      <c r="L39" s="841"/>
      <c r="M39" s="841"/>
    </row>
    <row r="40" spans="1:13" ht="19.5">
      <c r="I40" s="841"/>
      <c r="J40" s="841"/>
      <c r="K40" s="841"/>
      <c r="L40" s="841"/>
      <c r="M40" s="841"/>
    </row>
    <row r="41" spans="1:13" ht="19.5">
      <c r="I41" s="841"/>
      <c r="J41" s="841"/>
      <c r="K41" s="841"/>
      <c r="L41" s="841"/>
      <c r="M41" s="841"/>
    </row>
  </sheetData>
  <mergeCells count="17">
    <mergeCell ref="I38:M38"/>
    <mergeCell ref="I39:M39"/>
    <mergeCell ref="I40:M40"/>
    <mergeCell ref="I41:M41"/>
    <mergeCell ref="B2:L2"/>
    <mergeCell ref="L1:M1"/>
    <mergeCell ref="C1:I1"/>
    <mergeCell ref="C34:F34"/>
    <mergeCell ref="H6:L8"/>
    <mergeCell ref="H5:M5"/>
    <mergeCell ref="A4:M4"/>
    <mergeCell ref="M6:M9"/>
    <mergeCell ref="A6:A9"/>
    <mergeCell ref="B6:B9"/>
    <mergeCell ref="C6:G8"/>
    <mergeCell ref="A5:C5"/>
    <mergeCell ref="C11:M33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5"/>
  <sheetViews>
    <sheetView view="pageBreakPreview" zoomScale="63" zoomScaleSheetLayoutView="63" workbookViewId="0">
      <selection activeCell="E20" sqref="E20"/>
    </sheetView>
  </sheetViews>
  <sheetFormatPr defaultRowHeight="12.75"/>
  <cols>
    <col min="1" max="1" width="60.7109375" bestFit="1" customWidth="1"/>
    <col min="2" max="4" width="39.42578125" customWidth="1"/>
    <col min="5" max="5" width="19.42578125" customWidth="1"/>
    <col min="6" max="6" width="48.140625" bestFit="1" customWidth="1"/>
  </cols>
  <sheetData>
    <row r="1" spans="1:12" ht="18">
      <c r="A1" s="849" t="s">
        <v>0</v>
      </c>
      <c r="B1" s="849"/>
      <c r="C1" s="849"/>
      <c r="D1" s="849"/>
      <c r="E1" s="849"/>
      <c r="F1" s="269" t="s">
        <v>505</v>
      </c>
      <c r="G1" s="161"/>
      <c r="H1" s="161"/>
      <c r="I1" s="161"/>
      <c r="J1" s="161"/>
      <c r="K1" s="161"/>
      <c r="L1" s="161"/>
    </row>
    <row r="2" spans="1:12" ht="21">
      <c r="A2" s="850" t="s">
        <v>717</v>
      </c>
      <c r="B2" s="850"/>
      <c r="C2" s="850"/>
      <c r="D2" s="850"/>
      <c r="E2" s="850"/>
      <c r="F2" s="850"/>
      <c r="G2" s="162"/>
      <c r="H2" s="162"/>
      <c r="I2" s="162"/>
      <c r="J2" s="162"/>
      <c r="K2" s="162"/>
      <c r="L2" s="162"/>
    </row>
    <row r="3" spans="1:12">
      <c r="A3" s="132"/>
      <c r="B3" s="132"/>
      <c r="C3" s="132"/>
      <c r="D3" s="132"/>
      <c r="E3" s="132"/>
      <c r="F3" s="132"/>
    </row>
    <row r="4" spans="1:12" ht="18.75">
      <c r="A4" s="1093" t="s">
        <v>504</v>
      </c>
      <c r="B4" s="1093"/>
      <c r="C4" s="1093"/>
      <c r="D4" s="1093"/>
      <c r="E4" s="1093"/>
      <c r="F4" s="1093"/>
      <c r="G4" s="1093"/>
    </row>
    <row r="5" spans="1:12" ht="18.75">
      <c r="A5" s="570" t="s">
        <v>851</v>
      </c>
      <c r="B5" s="343"/>
      <c r="C5" s="343"/>
      <c r="D5" s="343"/>
      <c r="E5" s="343"/>
      <c r="F5" s="343"/>
      <c r="G5" s="343"/>
    </row>
    <row r="6" spans="1:12" s="258" customFormat="1" ht="15.75">
      <c r="A6" s="571"/>
      <c r="B6" s="572" t="s">
        <v>306</v>
      </c>
      <c r="C6" s="572" t="s">
        <v>307</v>
      </c>
      <c r="D6" s="572" t="s">
        <v>308</v>
      </c>
      <c r="E6" s="573"/>
      <c r="F6" s="574"/>
    </row>
    <row r="7" spans="1:12" s="579" customFormat="1" ht="18.75" customHeight="1">
      <c r="A7" s="575" t="s">
        <v>309</v>
      </c>
      <c r="B7" s="576" t="s">
        <v>924</v>
      </c>
      <c r="C7" s="575" t="s">
        <v>925</v>
      </c>
      <c r="D7" s="575" t="s">
        <v>926</v>
      </c>
      <c r="E7" s="577"/>
      <c r="F7" s="578"/>
    </row>
    <row r="8" spans="1:12" s="579" customFormat="1" ht="18.75" customHeight="1">
      <c r="A8" s="575" t="s">
        <v>310</v>
      </c>
      <c r="B8" s="576" t="s">
        <v>927</v>
      </c>
      <c r="C8" s="575" t="s">
        <v>928</v>
      </c>
      <c r="D8" s="575" t="s">
        <v>929</v>
      </c>
      <c r="E8" s="577"/>
      <c r="F8" s="578"/>
    </row>
    <row r="9" spans="1:12" s="579" customFormat="1" ht="18.75" customHeight="1">
      <c r="A9" s="575" t="s">
        <v>311</v>
      </c>
      <c r="B9" s="576" t="s">
        <v>930</v>
      </c>
      <c r="C9" s="575" t="s">
        <v>930</v>
      </c>
      <c r="D9" s="575" t="s">
        <v>930</v>
      </c>
      <c r="E9" s="577"/>
      <c r="F9" s="578"/>
    </row>
    <row r="10" spans="1:12" s="579" customFormat="1" ht="18.75" customHeight="1">
      <c r="A10" s="576" t="s">
        <v>931</v>
      </c>
      <c r="B10" s="580">
        <v>18001372215</v>
      </c>
      <c r="C10" s="576">
        <v>18001372215</v>
      </c>
      <c r="D10" s="576">
        <v>18001372215</v>
      </c>
      <c r="E10" s="577"/>
      <c r="F10" s="578"/>
    </row>
    <row r="11" spans="1:12" s="579" customFormat="1" ht="18.75" customHeight="1">
      <c r="A11" s="576" t="s">
        <v>932</v>
      </c>
      <c r="B11" s="580" t="s">
        <v>946</v>
      </c>
      <c r="C11" s="575"/>
      <c r="D11" s="575" t="s">
        <v>913</v>
      </c>
      <c r="E11" s="577"/>
      <c r="F11" s="578"/>
    </row>
    <row r="12" spans="1:12" s="579" customFormat="1" ht="18.75" customHeight="1">
      <c r="A12" s="576" t="s">
        <v>933</v>
      </c>
      <c r="B12" s="581" t="s">
        <v>934</v>
      </c>
      <c r="C12" s="575"/>
      <c r="D12" s="575" t="s">
        <v>913</v>
      </c>
      <c r="E12" s="577"/>
      <c r="F12" s="578"/>
    </row>
    <row r="13" spans="1:12" s="579" customFormat="1" ht="18.75" customHeight="1">
      <c r="A13" s="576" t="s">
        <v>935</v>
      </c>
      <c r="B13" s="576" t="s">
        <v>913</v>
      </c>
      <c r="C13" s="575" t="s">
        <v>913</v>
      </c>
      <c r="D13" s="575" t="s">
        <v>913</v>
      </c>
      <c r="E13" s="577"/>
      <c r="F13" s="578"/>
    </row>
    <row r="14" spans="1:12" s="579" customFormat="1" ht="18.75" customHeight="1">
      <c r="A14" s="576" t="s">
        <v>936</v>
      </c>
      <c r="B14" s="576" t="s">
        <v>913</v>
      </c>
      <c r="C14" s="575" t="s">
        <v>913</v>
      </c>
      <c r="D14" s="575" t="s">
        <v>913</v>
      </c>
      <c r="E14" s="577"/>
      <c r="F14" s="578"/>
    </row>
    <row r="15" spans="1:12" s="579" customFormat="1" ht="18.75" customHeight="1">
      <c r="A15" s="576" t="s">
        <v>937</v>
      </c>
      <c r="B15" s="576">
        <v>9888032270</v>
      </c>
      <c r="C15" s="575"/>
      <c r="D15" s="575"/>
      <c r="E15" s="577"/>
      <c r="F15" s="578"/>
    </row>
    <row r="16" spans="1:12" s="579" customFormat="1" ht="34.5" customHeight="1">
      <c r="A16" s="576" t="s">
        <v>938</v>
      </c>
      <c r="B16" s="576" t="s">
        <v>939</v>
      </c>
      <c r="C16" s="575" t="s">
        <v>940</v>
      </c>
      <c r="D16" s="575" t="s">
        <v>941</v>
      </c>
      <c r="E16" s="577"/>
      <c r="F16" s="578"/>
    </row>
    <row r="17" spans="1:7" s="258" customFormat="1" ht="13.5" customHeight="1">
      <c r="A17" s="582"/>
      <c r="B17" s="582"/>
      <c r="C17" s="170"/>
      <c r="D17" s="170"/>
      <c r="E17" s="573"/>
      <c r="F17" s="574"/>
    </row>
    <row r="18" spans="1:7" s="258" customFormat="1" ht="13.5" customHeight="1">
      <c r="A18" s="1094" t="s">
        <v>312</v>
      </c>
      <c r="B18" s="1094"/>
      <c r="C18" s="1094"/>
      <c r="D18" s="1094"/>
      <c r="E18" s="1094"/>
      <c r="F18" s="1094"/>
      <c r="G18" s="1094"/>
    </row>
    <row r="19" spans="1:7" s="258" customFormat="1" ht="16.5">
      <c r="A19" s="573"/>
      <c r="B19" s="583"/>
      <c r="C19" s="573"/>
      <c r="D19" s="573"/>
      <c r="E19" s="1095" t="s">
        <v>1026</v>
      </c>
      <c r="F19" s="1095"/>
      <c r="G19" s="584"/>
    </row>
    <row r="20" spans="1:7" s="589" customFormat="1" ht="46.15" customHeight="1">
      <c r="A20" s="585" t="s">
        <v>399</v>
      </c>
      <c r="B20" s="586" t="s">
        <v>3</v>
      </c>
      <c r="C20" s="585" t="s">
        <v>313</v>
      </c>
      <c r="D20" s="587" t="s">
        <v>314</v>
      </c>
      <c r="E20" s="585" t="s">
        <v>315</v>
      </c>
      <c r="F20" s="586" t="s">
        <v>316</v>
      </c>
      <c r="G20" s="588"/>
    </row>
    <row r="21" spans="1:7" s="589" customFormat="1" ht="42" customHeight="1">
      <c r="A21" s="590" t="s">
        <v>317</v>
      </c>
      <c r="B21" s="591" t="s">
        <v>947</v>
      </c>
      <c r="C21" s="592">
        <v>8</v>
      </c>
      <c r="D21" s="593">
        <v>2019</v>
      </c>
      <c r="E21" s="594" t="s">
        <v>942</v>
      </c>
      <c r="F21" s="591" t="s">
        <v>943</v>
      </c>
    </row>
    <row r="22" spans="1:7" s="589" customFormat="1" ht="23.25" customHeight="1">
      <c r="A22" s="590" t="s">
        <v>318</v>
      </c>
      <c r="B22" s="591">
        <v>0</v>
      </c>
      <c r="C22" s="592">
        <v>0</v>
      </c>
      <c r="D22" s="593">
        <v>0</v>
      </c>
      <c r="E22" s="594">
        <v>0</v>
      </c>
      <c r="F22" s="591">
        <v>0</v>
      </c>
    </row>
    <row r="23" spans="1:7" s="589" customFormat="1" ht="23.25" customHeight="1">
      <c r="A23" s="590" t="s">
        <v>319</v>
      </c>
      <c r="B23" s="591">
        <v>0</v>
      </c>
      <c r="C23" s="477">
        <v>0</v>
      </c>
      <c r="D23" s="593">
        <v>0</v>
      </c>
      <c r="E23" s="594">
        <v>0</v>
      </c>
      <c r="F23" s="591">
        <v>0</v>
      </c>
    </row>
    <row r="24" spans="1:7" s="589" customFormat="1" ht="23.25" customHeight="1">
      <c r="A24" s="590" t="s">
        <v>320</v>
      </c>
      <c r="B24" s="591">
        <v>0</v>
      </c>
      <c r="C24" s="477">
        <v>0</v>
      </c>
      <c r="D24" s="593">
        <v>0</v>
      </c>
      <c r="E24" s="594">
        <v>0</v>
      </c>
      <c r="F24" s="591">
        <v>0</v>
      </c>
    </row>
    <row r="25" spans="1:7" s="589" customFormat="1" ht="23.25" customHeight="1">
      <c r="A25" s="590" t="s">
        <v>321</v>
      </c>
      <c r="B25" s="591">
        <v>0</v>
      </c>
      <c r="C25" s="477">
        <v>0</v>
      </c>
      <c r="D25" s="593">
        <v>0</v>
      </c>
      <c r="E25" s="594">
        <v>0</v>
      </c>
      <c r="F25" s="591">
        <v>0</v>
      </c>
    </row>
    <row r="26" spans="1:7" s="589" customFormat="1" ht="23.25" customHeight="1">
      <c r="A26" s="590" t="s">
        <v>322</v>
      </c>
      <c r="B26" s="591">
        <v>0</v>
      </c>
      <c r="C26" s="477">
        <v>0</v>
      </c>
      <c r="D26" s="593">
        <v>0</v>
      </c>
      <c r="E26" s="594">
        <v>0</v>
      </c>
      <c r="F26" s="591">
        <v>0</v>
      </c>
    </row>
    <row r="27" spans="1:7" s="589" customFormat="1" ht="23.25" customHeight="1">
      <c r="A27" s="590" t="s">
        <v>323</v>
      </c>
      <c r="B27" s="591" t="s">
        <v>948</v>
      </c>
      <c r="C27" s="477">
        <v>11</v>
      </c>
      <c r="D27" s="593">
        <v>2019</v>
      </c>
      <c r="E27" s="594" t="s">
        <v>944</v>
      </c>
      <c r="F27" s="591" t="s">
        <v>945</v>
      </c>
    </row>
    <row r="28" spans="1:7" s="589" customFormat="1" ht="23.25" customHeight="1">
      <c r="A28" s="590" t="s">
        <v>324</v>
      </c>
      <c r="B28" s="591">
        <v>0</v>
      </c>
      <c r="C28" s="592">
        <v>0</v>
      </c>
      <c r="D28" s="593">
        <v>0</v>
      </c>
      <c r="E28" s="594">
        <v>0</v>
      </c>
      <c r="F28" s="591">
        <v>0</v>
      </c>
    </row>
    <row r="29" spans="1:7" s="589" customFormat="1" ht="23.25" customHeight="1">
      <c r="A29" s="590" t="s">
        <v>325</v>
      </c>
      <c r="B29" s="591">
        <v>0</v>
      </c>
      <c r="C29" s="592">
        <v>0</v>
      </c>
      <c r="D29" s="593">
        <v>0</v>
      </c>
      <c r="E29" s="594">
        <v>0</v>
      </c>
      <c r="F29" s="591">
        <v>0</v>
      </c>
    </row>
    <row r="30" spans="1:7" s="589" customFormat="1" ht="23.25" customHeight="1">
      <c r="A30" s="590" t="s">
        <v>326</v>
      </c>
      <c r="B30" s="591">
        <v>0</v>
      </c>
      <c r="C30" s="592">
        <v>0</v>
      </c>
      <c r="D30" s="593">
        <v>0</v>
      </c>
      <c r="E30" s="594">
        <v>0</v>
      </c>
      <c r="F30" s="591">
        <v>0</v>
      </c>
    </row>
    <row r="31" spans="1:7" s="589" customFormat="1" ht="23.25" customHeight="1">
      <c r="A31" s="590" t="s">
        <v>327</v>
      </c>
      <c r="B31" s="591">
        <v>0</v>
      </c>
      <c r="C31" s="592">
        <v>0</v>
      </c>
      <c r="D31" s="593">
        <v>0</v>
      </c>
      <c r="E31" s="594">
        <v>0</v>
      </c>
      <c r="F31" s="591">
        <v>0</v>
      </c>
    </row>
    <row r="32" spans="1:7" s="589" customFormat="1" ht="23.25" customHeight="1">
      <c r="A32" s="590" t="s">
        <v>328</v>
      </c>
      <c r="B32" s="591">
        <v>0</v>
      </c>
      <c r="C32" s="592">
        <v>0</v>
      </c>
      <c r="D32" s="593">
        <v>0</v>
      </c>
      <c r="E32" s="594">
        <v>0</v>
      </c>
      <c r="F32" s="591">
        <v>0</v>
      </c>
    </row>
    <row r="33" spans="1:7" s="589" customFormat="1" ht="23.25" customHeight="1">
      <c r="A33" s="590" t="s">
        <v>329</v>
      </c>
      <c r="B33" s="591">
        <v>0</v>
      </c>
      <c r="C33" s="592">
        <v>0</v>
      </c>
      <c r="D33" s="593">
        <v>0</v>
      </c>
      <c r="E33" s="594">
        <v>0</v>
      </c>
      <c r="F33" s="591">
        <v>0</v>
      </c>
    </row>
    <row r="34" spans="1:7" s="589" customFormat="1" ht="23.25" customHeight="1">
      <c r="A34" s="590" t="s">
        <v>330</v>
      </c>
      <c r="B34" s="591">
        <v>0</v>
      </c>
      <c r="C34" s="592">
        <v>0</v>
      </c>
      <c r="D34" s="593">
        <v>0</v>
      </c>
      <c r="E34" s="594">
        <v>0</v>
      </c>
      <c r="F34" s="591">
        <v>0</v>
      </c>
    </row>
    <row r="35" spans="1:7" s="589" customFormat="1" ht="23.25" customHeight="1">
      <c r="A35" s="590" t="s">
        <v>331</v>
      </c>
      <c r="B35" s="591">
        <v>0</v>
      </c>
      <c r="C35" s="592">
        <v>0</v>
      </c>
      <c r="D35" s="593">
        <v>0</v>
      </c>
      <c r="E35" s="594">
        <v>0</v>
      </c>
      <c r="F35" s="591">
        <v>0</v>
      </c>
    </row>
    <row r="36" spans="1:7" s="589" customFormat="1" ht="23.25" customHeight="1">
      <c r="A36" s="590" t="s">
        <v>332</v>
      </c>
      <c r="B36" s="591">
        <v>0</v>
      </c>
      <c r="C36" s="592">
        <v>0</v>
      </c>
      <c r="D36" s="593">
        <v>0</v>
      </c>
      <c r="E36" s="594">
        <v>0</v>
      </c>
      <c r="F36" s="591">
        <v>0</v>
      </c>
    </row>
    <row r="37" spans="1:7" s="589" customFormat="1" ht="16.5" customHeight="1">
      <c r="A37" s="590" t="s">
        <v>42</v>
      </c>
      <c r="B37" s="591">
        <v>0</v>
      </c>
      <c r="C37" s="592">
        <v>0</v>
      </c>
      <c r="D37" s="593">
        <v>0</v>
      </c>
      <c r="E37" s="594">
        <v>0</v>
      </c>
      <c r="F37" s="591">
        <v>0</v>
      </c>
    </row>
    <row r="38" spans="1:7" s="589" customFormat="1" ht="18.75">
      <c r="A38" s="585" t="s">
        <v>15</v>
      </c>
      <c r="B38" s="591">
        <f>SUM(B21:B37)</f>
        <v>0</v>
      </c>
      <c r="C38" s="592">
        <f>SUM(C21:C37)</f>
        <v>19</v>
      </c>
      <c r="D38" s="592">
        <v>0</v>
      </c>
      <c r="E38" s="592">
        <f>SUM(E21:E37)</f>
        <v>0</v>
      </c>
      <c r="F38" s="591">
        <f>SUM(F21:F37)</f>
        <v>0</v>
      </c>
    </row>
    <row r="40" spans="1:7" ht="15.75">
      <c r="A40" s="83" t="s">
        <v>1022</v>
      </c>
    </row>
    <row r="42" spans="1:7" ht="17.25" customHeight="1"/>
    <row r="43" spans="1:7" ht="17.25" customHeight="1">
      <c r="B43" s="148"/>
      <c r="C43" s="148"/>
      <c r="D43" s="158"/>
      <c r="E43" s="1016" t="s">
        <v>897</v>
      </c>
      <c r="F43" s="1016"/>
      <c r="G43" s="328"/>
    </row>
    <row r="44" spans="1:7" ht="17.25" customHeight="1">
      <c r="A44" s="148"/>
      <c r="B44" s="148"/>
      <c r="C44" s="148"/>
      <c r="D44" s="158"/>
      <c r="E44" s="1016" t="s">
        <v>849</v>
      </c>
      <c r="F44" s="1016"/>
      <c r="G44" s="328"/>
    </row>
    <row r="45" spans="1:7" ht="15" customHeight="1">
      <c r="A45" s="148"/>
      <c r="B45" s="148"/>
      <c r="C45" s="148"/>
      <c r="D45" s="158"/>
      <c r="E45" s="158"/>
      <c r="F45" s="328"/>
      <c r="G45" s="328"/>
    </row>
  </sheetData>
  <mergeCells count="7">
    <mergeCell ref="E43:F43"/>
    <mergeCell ref="E44:F44"/>
    <mergeCell ref="A1:E1"/>
    <mergeCell ref="A2:F2"/>
    <mergeCell ref="A4:G4"/>
    <mergeCell ref="A18:G18"/>
    <mergeCell ref="E19:F19"/>
  </mergeCells>
  <hyperlinks>
    <hyperlink ref="B12" r:id="rId1"/>
  </hyperlinks>
  <printOptions horizontalCentered="1"/>
  <pageMargins left="0.70866141732283472" right="0.70866141732283472" top="0.23622047244094491" bottom="0" header="0.31496062992125984" footer="0.31496062992125984"/>
  <pageSetup paperSize="9" scale="54" orientation="landscape"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workbookViewId="0">
      <selection activeCell="O27" sqref="O27"/>
    </sheetView>
  </sheetViews>
  <sheetFormatPr defaultRowHeight="12.75"/>
  <sheetData>
    <row r="2" spans="2:8">
      <c r="B2" s="12"/>
    </row>
    <row r="4" spans="2:8" ht="12.75" customHeight="1">
      <c r="B4" s="1096" t="s">
        <v>722</v>
      </c>
      <c r="C4" s="1096"/>
      <c r="D4" s="1096"/>
      <c r="E4" s="1096"/>
      <c r="F4" s="1096"/>
      <c r="G4" s="1096"/>
      <c r="H4" s="1096"/>
    </row>
    <row r="5" spans="2:8" ht="12.75" customHeight="1">
      <c r="B5" s="1096"/>
      <c r="C5" s="1096"/>
      <c r="D5" s="1096"/>
      <c r="E5" s="1096"/>
      <c r="F5" s="1096"/>
      <c r="G5" s="1096"/>
      <c r="H5" s="1096"/>
    </row>
    <row r="6" spans="2:8" ht="12.75" customHeight="1">
      <c r="B6" s="1096"/>
      <c r="C6" s="1096"/>
      <c r="D6" s="1096"/>
      <c r="E6" s="1096"/>
      <c r="F6" s="1096"/>
      <c r="G6" s="1096"/>
      <c r="H6" s="1096"/>
    </row>
    <row r="7" spans="2:8" ht="12.75" customHeight="1">
      <c r="B7" s="1096"/>
      <c r="C7" s="1096"/>
      <c r="D7" s="1096"/>
      <c r="E7" s="1096"/>
      <c r="F7" s="1096"/>
      <c r="G7" s="1096"/>
      <c r="H7" s="1096"/>
    </row>
    <row r="8" spans="2:8" ht="12.75" customHeight="1">
      <c r="B8" s="1096"/>
      <c r="C8" s="1096"/>
      <c r="D8" s="1096"/>
      <c r="E8" s="1096"/>
      <c r="F8" s="1096"/>
      <c r="G8" s="1096"/>
      <c r="H8" s="1096"/>
    </row>
    <row r="9" spans="2:8" ht="12.75" customHeight="1">
      <c r="B9" s="1096"/>
      <c r="C9" s="1096"/>
      <c r="D9" s="1096"/>
      <c r="E9" s="1096"/>
      <c r="F9" s="1096"/>
      <c r="G9" s="1096"/>
      <c r="H9" s="1096"/>
    </row>
    <row r="10" spans="2:8" ht="12.75" customHeight="1">
      <c r="B10" s="1096"/>
      <c r="C10" s="1096"/>
      <c r="D10" s="1096"/>
      <c r="E10" s="1096"/>
      <c r="F10" s="1096"/>
      <c r="G10" s="1096"/>
      <c r="H10" s="1096"/>
    </row>
    <row r="11" spans="2:8" ht="12.75" customHeight="1">
      <c r="B11" s="1096"/>
      <c r="C11" s="1096"/>
      <c r="D11" s="1096"/>
      <c r="E11" s="1096"/>
      <c r="F11" s="1096"/>
      <c r="G11" s="1096"/>
      <c r="H11" s="1096"/>
    </row>
    <row r="12" spans="2:8" ht="12.75" customHeight="1">
      <c r="B12" s="1096"/>
      <c r="C12" s="1096"/>
      <c r="D12" s="1096"/>
      <c r="E12" s="1096"/>
      <c r="F12" s="1096"/>
      <c r="G12" s="1096"/>
      <c r="H12" s="1096"/>
    </row>
    <row r="13" spans="2:8" ht="12.75" customHeight="1">
      <c r="B13" s="1096"/>
      <c r="C13" s="1096"/>
      <c r="D13" s="1096"/>
      <c r="E13" s="1096"/>
      <c r="F13" s="1096"/>
      <c r="G13" s="1096"/>
      <c r="H13" s="1096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1"/>
  <sheetViews>
    <sheetView view="pageBreakPreview" topLeftCell="A7" zoomScale="70" zoomScaleNormal="90" zoomScaleSheetLayoutView="70" workbookViewId="0">
      <selection activeCell="L11" sqref="L11:L22"/>
    </sheetView>
  </sheetViews>
  <sheetFormatPr defaultRowHeight="14.25"/>
  <cols>
    <col min="1" max="1" width="4.7109375" style="39" customWidth="1"/>
    <col min="2" max="2" width="24.42578125" style="39" customWidth="1"/>
    <col min="3" max="3" width="11.7109375" style="39" customWidth="1"/>
    <col min="4" max="4" width="12" style="39" customWidth="1"/>
    <col min="5" max="5" width="12.140625" style="39" customWidth="1"/>
    <col min="6" max="6" width="17.42578125" style="39" customWidth="1"/>
    <col min="7" max="7" width="12.42578125" style="39" customWidth="1"/>
    <col min="8" max="8" width="16" style="39" customWidth="1"/>
    <col min="9" max="9" width="12.7109375" style="39" customWidth="1"/>
    <col min="10" max="10" width="15" style="39" customWidth="1"/>
    <col min="11" max="11" width="16" style="39" customWidth="1"/>
    <col min="12" max="12" width="26" style="39" customWidth="1"/>
    <col min="13" max="16384" width="9.140625" style="39"/>
  </cols>
  <sheetData>
    <row r="1" spans="1:20" ht="15" customHeight="1">
      <c r="C1" s="1098"/>
      <c r="D1" s="1098"/>
      <c r="E1" s="1098"/>
      <c r="F1" s="1098"/>
      <c r="G1" s="1098"/>
      <c r="H1" s="1098"/>
      <c r="I1" s="135"/>
      <c r="J1" s="1043" t="s">
        <v>506</v>
      </c>
      <c r="K1" s="1043"/>
    </row>
    <row r="2" spans="1:20" s="43" customFormat="1" ht="19.5" customHeight="1">
      <c r="A2" s="1100" t="s">
        <v>0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</row>
    <row r="3" spans="1:20" s="43" customFormat="1" ht="19.5" customHeight="1">
      <c r="A3" s="1099" t="s">
        <v>717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</row>
    <row r="4" spans="1:20" s="43" customFormat="1" ht="14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20" s="43" customFormat="1" ht="18" customHeight="1">
      <c r="A5" s="990" t="s">
        <v>723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</row>
    <row r="6" spans="1:20" ht="15.75">
      <c r="A6" s="840" t="s">
        <v>850</v>
      </c>
      <c r="B6" s="840"/>
      <c r="C6" s="840"/>
      <c r="D6" s="91"/>
      <c r="E6" s="91"/>
      <c r="F6" s="91"/>
      <c r="G6" s="91"/>
      <c r="H6" s="91"/>
      <c r="I6" s="91"/>
      <c r="J6" s="91"/>
      <c r="K6" s="91"/>
    </row>
    <row r="7" spans="1:20" s="372" customFormat="1" ht="29.25" customHeight="1">
      <c r="A7" s="742" t="s">
        <v>69</v>
      </c>
      <c r="B7" s="742" t="s">
        <v>70</v>
      </c>
      <c r="C7" s="742" t="s">
        <v>71</v>
      </c>
      <c r="D7" s="742" t="s">
        <v>149</v>
      </c>
      <c r="E7" s="742"/>
      <c r="F7" s="742"/>
      <c r="G7" s="742"/>
      <c r="H7" s="742"/>
      <c r="I7" s="857" t="s">
        <v>227</v>
      </c>
      <c r="J7" s="742" t="s">
        <v>72</v>
      </c>
      <c r="K7" s="742" t="s">
        <v>452</v>
      </c>
      <c r="L7" s="776" t="s">
        <v>73</v>
      </c>
      <c r="S7" s="370"/>
      <c r="T7" s="370"/>
    </row>
    <row r="8" spans="1:20" s="372" customFormat="1" ht="40.5" customHeight="1">
      <c r="A8" s="742"/>
      <c r="B8" s="742"/>
      <c r="C8" s="742"/>
      <c r="D8" s="742" t="s">
        <v>74</v>
      </c>
      <c r="E8" s="742" t="s">
        <v>75</v>
      </c>
      <c r="F8" s="742"/>
      <c r="G8" s="742"/>
      <c r="H8" s="349" t="s">
        <v>76</v>
      </c>
      <c r="I8" s="1097"/>
      <c r="J8" s="742"/>
      <c r="K8" s="742"/>
      <c r="L8" s="776"/>
    </row>
    <row r="9" spans="1:20" s="372" customFormat="1" ht="36.75" customHeight="1">
      <c r="A9" s="742"/>
      <c r="B9" s="742"/>
      <c r="C9" s="742"/>
      <c r="D9" s="742"/>
      <c r="E9" s="349" t="s">
        <v>77</v>
      </c>
      <c r="F9" s="349" t="s">
        <v>78</v>
      </c>
      <c r="G9" s="349" t="s">
        <v>15</v>
      </c>
      <c r="H9" s="349"/>
      <c r="I9" s="858"/>
      <c r="J9" s="742"/>
      <c r="K9" s="742"/>
      <c r="L9" s="776"/>
    </row>
    <row r="10" spans="1:20" s="125" customFormat="1" ht="17.100000000000001" customHeight="1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4">
        <v>11</v>
      </c>
      <c r="L10" s="124">
        <v>12</v>
      </c>
    </row>
    <row r="11" spans="1:20" s="589" customFormat="1" ht="27.75" customHeight="1">
      <c r="A11" s="595">
        <v>1</v>
      </c>
      <c r="B11" s="596" t="s">
        <v>949</v>
      </c>
      <c r="C11" s="477">
        <v>30</v>
      </c>
      <c r="D11" s="477">
        <v>0</v>
      </c>
      <c r="E11" s="477">
        <v>4</v>
      </c>
      <c r="F11" s="477">
        <v>3</v>
      </c>
      <c r="G11" s="477">
        <f>E11+F11</f>
        <v>7</v>
      </c>
      <c r="H11" s="477">
        <f>D11+G11</f>
        <v>7</v>
      </c>
      <c r="I11" s="477">
        <f>C11</f>
        <v>30</v>
      </c>
      <c r="J11" s="477">
        <f>I11-H11</f>
        <v>23</v>
      </c>
      <c r="K11" s="477">
        <v>24</v>
      </c>
      <c r="L11" s="1101"/>
    </row>
    <row r="12" spans="1:20" s="589" customFormat="1" ht="27.75" customHeight="1">
      <c r="A12" s="595">
        <v>2</v>
      </c>
      <c r="B12" s="596" t="s">
        <v>950</v>
      </c>
      <c r="C12" s="477">
        <v>31</v>
      </c>
      <c r="D12" s="477">
        <v>0</v>
      </c>
      <c r="E12" s="477">
        <v>4</v>
      </c>
      <c r="F12" s="477">
        <v>1</v>
      </c>
      <c r="G12" s="477">
        <f t="shared" ref="G12:G22" si="0">E12+F12</f>
        <v>5</v>
      </c>
      <c r="H12" s="477">
        <f t="shared" ref="H12:H22" si="1">D12+G12</f>
        <v>5</v>
      </c>
      <c r="I12" s="477">
        <f t="shared" ref="I12:I22" si="2">C12</f>
        <v>31</v>
      </c>
      <c r="J12" s="477">
        <f t="shared" ref="J12:J22" si="3">I12-H12</f>
        <v>26</v>
      </c>
      <c r="K12" s="477">
        <v>27</v>
      </c>
      <c r="L12" s="1102"/>
    </row>
    <row r="13" spans="1:20" s="589" customFormat="1" ht="27.75" customHeight="1">
      <c r="A13" s="595">
        <v>3</v>
      </c>
      <c r="B13" s="596" t="s">
        <v>951</v>
      </c>
      <c r="C13" s="477">
        <v>30</v>
      </c>
      <c r="D13" s="477">
        <v>30</v>
      </c>
      <c r="E13" s="477">
        <v>0</v>
      </c>
      <c r="F13" s="477">
        <v>0</v>
      </c>
      <c r="G13" s="477">
        <f t="shared" si="0"/>
        <v>0</v>
      </c>
      <c r="H13" s="477">
        <f t="shared" si="1"/>
        <v>30</v>
      </c>
      <c r="I13" s="477">
        <f t="shared" si="2"/>
        <v>30</v>
      </c>
      <c r="J13" s="477">
        <f t="shared" si="3"/>
        <v>0</v>
      </c>
      <c r="K13" s="477">
        <v>27</v>
      </c>
      <c r="L13" s="1102"/>
    </row>
    <row r="14" spans="1:20" s="589" customFormat="1" ht="27.75" customHeight="1">
      <c r="A14" s="595">
        <v>4</v>
      </c>
      <c r="B14" s="596" t="s">
        <v>952</v>
      </c>
      <c r="C14" s="477">
        <v>31</v>
      </c>
      <c r="D14" s="477">
        <v>0</v>
      </c>
      <c r="E14" s="477">
        <v>4</v>
      </c>
      <c r="F14" s="477">
        <v>3</v>
      </c>
      <c r="G14" s="477">
        <f t="shared" si="0"/>
        <v>7</v>
      </c>
      <c r="H14" s="477">
        <f t="shared" si="1"/>
        <v>7</v>
      </c>
      <c r="I14" s="477">
        <f t="shared" si="2"/>
        <v>31</v>
      </c>
      <c r="J14" s="477">
        <f t="shared" si="3"/>
        <v>24</v>
      </c>
      <c r="K14" s="477">
        <v>27</v>
      </c>
      <c r="L14" s="1102"/>
    </row>
    <row r="15" spans="1:20" s="589" customFormat="1" ht="27.75" customHeight="1">
      <c r="A15" s="595">
        <v>5</v>
      </c>
      <c r="B15" s="596" t="s">
        <v>953</v>
      </c>
      <c r="C15" s="477">
        <v>31</v>
      </c>
      <c r="D15" s="477">
        <v>0</v>
      </c>
      <c r="E15" s="477">
        <v>4</v>
      </c>
      <c r="F15" s="477">
        <v>2</v>
      </c>
      <c r="G15" s="477">
        <f t="shared" si="0"/>
        <v>6</v>
      </c>
      <c r="H15" s="477">
        <f t="shared" si="1"/>
        <v>6</v>
      </c>
      <c r="I15" s="477">
        <f t="shared" si="2"/>
        <v>31</v>
      </c>
      <c r="J15" s="477">
        <f t="shared" si="3"/>
        <v>25</v>
      </c>
      <c r="K15" s="477">
        <v>25</v>
      </c>
      <c r="L15" s="1102"/>
    </row>
    <row r="16" spans="1:20" s="597" customFormat="1" ht="27.75" customHeight="1">
      <c r="A16" s="595">
        <v>6</v>
      </c>
      <c r="B16" s="596" t="s">
        <v>954</v>
      </c>
      <c r="C16" s="595">
        <v>30</v>
      </c>
      <c r="D16" s="477">
        <v>0</v>
      </c>
      <c r="E16" s="477">
        <v>5</v>
      </c>
      <c r="F16" s="477">
        <v>2</v>
      </c>
      <c r="G16" s="477">
        <f t="shared" si="0"/>
        <v>7</v>
      </c>
      <c r="H16" s="477">
        <f t="shared" si="1"/>
        <v>7</v>
      </c>
      <c r="I16" s="477">
        <f t="shared" si="2"/>
        <v>30</v>
      </c>
      <c r="J16" s="477">
        <f t="shared" si="3"/>
        <v>23</v>
      </c>
      <c r="K16" s="477">
        <v>25</v>
      </c>
      <c r="L16" s="1102"/>
    </row>
    <row r="17" spans="1:12" s="597" customFormat="1" ht="27.75" customHeight="1">
      <c r="A17" s="595">
        <v>7</v>
      </c>
      <c r="B17" s="596" t="s">
        <v>955</v>
      </c>
      <c r="C17" s="595">
        <v>31</v>
      </c>
      <c r="D17" s="477">
        <v>0</v>
      </c>
      <c r="E17" s="477">
        <v>4</v>
      </c>
      <c r="F17" s="477">
        <v>5</v>
      </c>
      <c r="G17" s="477">
        <f t="shared" si="0"/>
        <v>9</v>
      </c>
      <c r="H17" s="477">
        <f t="shared" si="1"/>
        <v>9</v>
      </c>
      <c r="I17" s="477">
        <f t="shared" si="2"/>
        <v>31</v>
      </c>
      <c r="J17" s="477">
        <f t="shared" si="3"/>
        <v>22</v>
      </c>
      <c r="K17" s="477">
        <v>23</v>
      </c>
      <c r="L17" s="1102"/>
    </row>
    <row r="18" spans="1:12" s="597" customFormat="1" ht="27.75" customHeight="1">
      <c r="A18" s="595">
        <v>8</v>
      </c>
      <c r="B18" s="596" t="s">
        <v>956</v>
      </c>
      <c r="C18" s="595">
        <v>30</v>
      </c>
      <c r="D18" s="477">
        <v>0</v>
      </c>
      <c r="E18" s="477">
        <v>4</v>
      </c>
      <c r="F18" s="477">
        <v>4</v>
      </c>
      <c r="G18" s="477">
        <f t="shared" si="0"/>
        <v>8</v>
      </c>
      <c r="H18" s="477">
        <f t="shared" si="1"/>
        <v>8</v>
      </c>
      <c r="I18" s="477">
        <f t="shared" si="2"/>
        <v>30</v>
      </c>
      <c r="J18" s="477">
        <f t="shared" si="3"/>
        <v>22</v>
      </c>
      <c r="K18" s="477">
        <v>25</v>
      </c>
      <c r="L18" s="1102"/>
    </row>
    <row r="19" spans="1:12" s="597" customFormat="1" ht="27.75" customHeight="1">
      <c r="A19" s="595">
        <v>9</v>
      </c>
      <c r="B19" s="596" t="s">
        <v>957</v>
      </c>
      <c r="C19" s="595">
        <v>31</v>
      </c>
      <c r="D19" s="477">
        <v>8</v>
      </c>
      <c r="E19" s="477">
        <v>5</v>
      </c>
      <c r="F19" s="477">
        <v>3</v>
      </c>
      <c r="G19" s="477">
        <f t="shared" si="0"/>
        <v>8</v>
      </c>
      <c r="H19" s="477">
        <f t="shared" si="1"/>
        <v>16</v>
      </c>
      <c r="I19" s="477">
        <f t="shared" si="2"/>
        <v>31</v>
      </c>
      <c r="J19" s="477">
        <f t="shared" si="3"/>
        <v>15</v>
      </c>
      <c r="K19" s="477">
        <v>25</v>
      </c>
      <c r="L19" s="1102"/>
    </row>
    <row r="20" spans="1:12" s="597" customFormat="1" ht="27.75" customHeight="1">
      <c r="A20" s="595">
        <v>10</v>
      </c>
      <c r="B20" s="596" t="s">
        <v>958</v>
      </c>
      <c r="C20" s="595">
        <v>31</v>
      </c>
      <c r="D20" s="477">
        <v>0</v>
      </c>
      <c r="E20" s="477">
        <v>4</v>
      </c>
      <c r="F20" s="477">
        <v>6</v>
      </c>
      <c r="G20" s="477">
        <f t="shared" si="0"/>
        <v>10</v>
      </c>
      <c r="H20" s="477">
        <f t="shared" si="1"/>
        <v>10</v>
      </c>
      <c r="I20" s="477">
        <f t="shared" si="2"/>
        <v>31</v>
      </c>
      <c r="J20" s="477">
        <f t="shared" si="3"/>
        <v>21</v>
      </c>
      <c r="K20" s="477">
        <v>24</v>
      </c>
      <c r="L20" s="1102"/>
    </row>
    <row r="21" spans="1:12" s="597" customFormat="1" ht="27.75" customHeight="1">
      <c r="A21" s="595">
        <v>11</v>
      </c>
      <c r="B21" s="596" t="s">
        <v>959</v>
      </c>
      <c r="C21" s="595">
        <v>29</v>
      </c>
      <c r="D21" s="477">
        <v>0</v>
      </c>
      <c r="E21" s="477">
        <v>4</v>
      </c>
      <c r="F21" s="477">
        <v>4</v>
      </c>
      <c r="G21" s="477">
        <f t="shared" si="0"/>
        <v>8</v>
      </c>
      <c r="H21" s="477">
        <f t="shared" si="1"/>
        <v>8</v>
      </c>
      <c r="I21" s="477">
        <f t="shared" si="2"/>
        <v>29</v>
      </c>
      <c r="J21" s="477">
        <f t="shared" si="3"/>
        <v>21</v>
      </c>
      <c r="K21" s="477">
        <v>24</v>
      </c>
      <c r="L21" s="1102"/>
    </row>
    <row r="22" spans="1:12" s="597" customFormat="1" ht="27.75" customHeight="1">
      <c r="A22" s="595">
        <v>12</v>
      </c>
      <c r="B22" s="596" t="s">
        <v>960</v>
      </c>
      <c r="C22" s="595">
        <v>31</v>
      </c>
      <c r="D22" s="477">
        <v>0</v>
      </c>
      <c r="E22" s="477">
        <v>5</v>
      </c>
      <c r="F22" s="477">
        <v>8</v>
      </c>
      <c r="G22" s="477">
        <f t="shared" si="0"/>
        <v>13</v>
      </c>
      <c r="H22" s="477">
        <f t="shared" si="1"/>
        <v>13</v>
      </c>
      <c r="I22" s="477">
        <f t="shared" si="2"/>
        <v>31</v>
      </c>
      <c r="J22" s="477">
        <f t="shared" si="3"/>
        <v>18</v>
      </c>
      <c r="K22" s="477">
        <v>24</v>
      </c>
      <c r="L22" s="1103"/>
    </row>
    <row r="23" spans="1:12" s="44" customFormat="1" ht="17.100000000000001" customHeight="1">
      <c r="A23" s="46"/>
      <c r="B23" s="47" t="s">
        <v>15</v>
      </c>
      <c r="C23" s="45">
        <f>SUM(C11:C22)</f>
        <v>366</v>
      </c>
      <c r="D23" s="45">
        <f t="shared" ref="D23:K23" si="4">SUM(D11:D22)</f>
        <v>38</v>
      </c>
      <c r="E23" s="45">
        <f t="shared" si="4"/>
        <v>47</v>
      </c>
      <c r="F23" s="45">
        <f t="shared" si="4"/>
        <v>41</v>
      </c>
      <c r="G23" s="45">
        <f t="shared" si="4"/>
        <v>88</v>
      </c>
      <c r="H23" s="45">
        <f t="shared" si="4"/>
        <v>126</v>
      </c>
      <c r="I23" s="45">
        <f t="shared" si="4"/>
        <v>366</v>
      </c>
      <c r="J23" s="45">
        <f t="shared" si="4"/>
        <v>240</v>
      </c>
      <c r="K23" s="45">
        <f t="shared" si="4"/>
        <v>300</v>
      </c>
      <c r="L23" s="46"/>
    </row>
    <row r="24" spans="1:12" s="44" customFormat="1" ht="11.25" customHeight="1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2" ht="15">
      <c r="B25" s="42" t="s">
        <v>100</v>
      </c>
      <c r="C25" s="42"/>
      <c r="D25" s="326"/>
      <c r="E25" s="326"/>
      <c r="F25" s="326"/>
      <c r="G25" s="326"/>
      <c r="H25" s="326"/>
      <c r="I25" s="326"/>
      <c r="J25" s="326"/>
      <c r="K25" s="598"/>
    </row>
    <row r="26" spans="1:12" ht="15">
      <c r="A26" s="42"/>
      <c r="B26" s="42"/>
      <c r="C26" s="42"/>
      <c r="D26" s="326"/>
      <c r="E26" s="326"/>
      <c r="F26" s="326"/>
      <c r="G26" s="326"/>
      <c r="H26" s="326"/>
      <c r="I26" s="326"/>
      <c r="J26" s="326"/>
      <c r="K26" s="598"/>
    </row>
    <row r="27" spans="1:12" s="372" customFormat="1" ht="18">
      <c r="A27" s="83" t="s">
        <v>1022</v>
      </c>
      <c r="B27" s="280"/>
      <c r="C27" s="280"/>
      <c r="D27" s="332"/>
      <c r="E27" s="332"/>
      <c r="F27" s="332"/>
      <c r="G27" s="332"/>
      <c r="H27" s="332"/>
      <c r="I27" s="332"/>
      <c r="J27" s="332"/>
      <c r="K27" s="489"/>
    </row>
    <row r="28" spans="1:12" s="372" customFormat="1" ht="18">
      <c r="A28" s="280"/>
      <c r="B28" s="280"/>
      <c r="C28" s="280"/>
      <c r="D28" s="332"/>
      <c r="E28" s="332"/>
      <c r="F28" s="332"/>
      <c r="G28" s="332"/>
      <c r="H28" s="332"/>
      <c r="I28" s="332"/>
      <c r="J28" s="332"/>
      <c r="K28" s="489"/>
    </row>
    <row r="29" spans="1:12" s="372" customFormat="1" ht="18">
      <c r="B29" s="280"/>
      <c r="C29" s="280"/>
      <c r="D29" s="332"/>
      <c r="E29" s="332"/>
      <c r="F29" s="332"/>
      <c r="G29" s="332"/>
      <c r="H29" s="332"/>
      <c r="I29" s="332"/>
      <c r="J29" s="787" t="s">
        <v>897</v>
      </c>
      <c r="K29" s="787"/>
      <c r="L29" s="787"/>
    </row>
    <row r="30" spans="1:12" s="372" customFormat="1" ht="18">
      <c r="A30" s="373"/>
      <c r="B30" s="373"/>
      <c r="C30" s="373"/>
      <c r="D30" s="374"/>
      <c r="E30" s="374"/>
      <c r="F30" s="374"/>
      <c r="G30" s="374"/>
      <c r="H30" s="374"/>
      <c r="I30" s="374"/>
      <c r="J30" s="787" t="s">
        <v>849</v>
      </c>
      <c r="K30" s="787"/>
      <c r="L30" s="787"/>
    </row>
    <row r="31" spans="1:12" ht="15">
      <c r="A31" s="42"/>
      <c r="B31" s="42"/>
      <c r="C31" s="42"/>
      <c r="D31" s="42"/>
      <c r="E31" s="42"/>
      <c r="F31" s="42"/>
      <c r="G31" s="42"/>
      <c r="I31" s="42"/>
      <c r="J31" s="42"/>
      <c r="K31" s="42"/>
    </row>
  </sheetData>
  <mergeCells count="19">
    <mergeCell ref="J29:L29"/>
    <mergeCell ref="J30:L30"/>
    <mergeCell ref="L7:L9"/>
    <mergeCell ref="K7:K9"/>
    <mergeCell ref="L11:L22"/>
    <mergeCell ref="C1:H1"/>
    <mergeCell ref="J1:K1"/>
    <mergeCell ref="A3:K3"/>
    <mergeCell ref="A2:K2"/>
    <mergeCell ref="A6:C6"/>
    <mergeCell ref="A5:K5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1"/>
  <sheetViews>
    <sheetView view="pageBreakPreview" topLeftCell="A9" zoomScale="70" zoomScaleSheetLayoutView="70" workbookViewId="0">
      <selection activeCell="K11" sqref="K11:K22"/>
    </sheetView>
  </sheetViews>
  <sheetFormatPr defaultRowHeight="14.25"/>
  <cols>
    <col min="1" max="1" width="4.7109375" style="39" customWidth="1"/>
    <col min="2" max="2" width="27" style="39" customWidth="1"/>
    <col min="3" max="3" width="11.7109375" style="39" customWidth="1"/>
    <col min="4" max="4" width="12" style="39" customWidth="1"/>
    <col min="5" max="5" width="11.85546875" style="39" customWidth="1"/>
    <col min="6" max="6" width="18.85546875" style="39" customWidth="1"/>
    <col min="7" max="7" width="10.140625" style="39" customWidth="1"/>
    <col min="8" max="8" width="19.85546875" style="39" customWidth="1"/>
    <col min="9" max="9" width="15.28515625" style="39" customWidth="1"/>
    <col min="10" max="10" width="14.7109375" style="39" customWidth="1"/>
    <col min="11" max="11" width="32.140625" style="39" customWidth="1"/>
    <col min="12" max="16384" width="9.140625" style="39"/>
  </cols>
  <sheetData>
    <row r="1" spans="1:19" ht="15" customHeight="1">
      <c r="C1" s="1098"/>
      <c r="D1" s="1098"/>
      <c r="E1" s="1098"/>
      <c r="F1" s="1098"/>
      <c r="G1" s="1098"/>
      <c r="H1" s="1098"/>
      <c r="I1" s="135"/>
      <c r="J1" s="32" t="s">
        <v>507</v>
      </c>
    </row>
    <row r="2" spans="1:19" s="43" customFormat="1" ht="19.5" customHeight="1">
      <c r="A2" s="1100" t="s">
        <v>0</v>
      </c>
      <c r="B2" s="1100"/>
      <c r="C2" s="1100"/>
      <c r="D2" s="1100"/>
      <c r="E2" s="1100"/>
      <c r="F2" s="1100"/>
      <c r="G2" s="1100"/>
      <c r="H2" s="1100"/>
      <c r="I2" s="1100"/>
      <c r="J2" s="1100"/>
    </row>
    <row r="3" spans="1:19" s="43" customFormat="1" ht="19.5" customHeight="1">
      <c r="A3" s="1099" t="s">
        <v>717</v>
      </c>
      <c r="B3" s="1099"/>
      <c r="C3" s="1099"/>
      <c r="D3" s="1099"/>
      <c r="E3" s="1099"/>
      <c r="F3" s="1099"/>
      <c r="G3" s="1099"/>
      <c r="H3" s="1099"/>
      <c r="I3" s="1099"/>
      <c r="J3" s="1099"/>
    </row>
    <row r="4" spans="1:19" s="43" customFormat="1" ht="14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9" s="43" customFormat="1" ht="18" customHeight="1">
      <c r="A5" s="990" t="s">
        <v>724</v>
      </c>
      <c r="B5" s="990"/>
      <c r="C5" s="990"/>
      <c r="D5" s="990"/>
      <c r="E5" s="990"/>
      <c r="F5" s="990"/>
      <c r="G5" s="990"/>
      <c r="H5" s="990"/>
      <c r="I5" s="990"/>
      <c r="J5" s="990"/>
    </row>
    <row r="6" spans="1:19" ht="15.75">
      <c r="A6" s="840" t="s">
        <v>850</v>
      </c>
      <c r="B6" s="840"/>
      <c r="C6" s="840"/>
      <c r="D6" s="110"/>
      <c r="E6" s="110"/>
      <c r="F6" s="110"/>
      <c r="G6" s="110"/>
      <c r="H6" s="110"/>
      <c r="I6" s="133"/>
      <c r="J6" s="133"/>
    </row>
    <row r="7" spans="1:19" s="279" customFormat="1" ht="19.5" customHeight="1">
      <c r="A7" s="985" t="s">
        <v>69</v>
      </c>
      <c r="B7" s="985" t="s">
        <v>70</v>
      </c>
      <c r="C7" s="985" t="s">
        <v>71</v>
      </c>
      <c r="D7" s="985" t="s">
        <v>150</v>
      </c>
      <c r="E7" s="985"/>
      <c r="F7" s="985"/>
      <c r="G7" s="985"/>
      <c r="H7" s="985"/>
      <c r="I7" s="979" t="s">
        <v>227</v>
      </c>
      <c r="J7" s="985" t="s">
        <v>72</v>
      </c>
      <c r="K7" s="985" t="s">
        <v>216</v>
      </c>
      <c r="R7" s="523"/>
      <c r="S7" s="523"/>
    </row>
    <row r="8" spans="1:19" s="279" customFormat="1" ht="30" customHeight="1">
      <c r="A8" s="985"/>
      <c r="B8" s="985"/>
      <c r="C8" s="985"/>
      <c r="D8" s="985" t="s">
        <v>74</v>
      </c>
      <c r="E8" s="985" t="s">
        <v>75</v>
      </c>
      <c r="F8" s="985"/>
      <c r="G8" s="985"/>
      <c r="H8" s="345" t="s">
        <v>76</v>
      </c>
      <c r="I8" s="1104"/>
      <c r="J8" s="985"/>
      <c r="K8" s="985"/>
    </row>
    <row r="9" spans="1:19" s="279" customFormat="1" ht="36.75" customHeight="1">
      <c r="A9" s="985"/>
      <c r="B9" s="985"/>
      <c r="C9" s="985"/>
      <c r="D9" s="985"/>
      <c r="E9" s="345" t="s">
        <v>77</v>
      </c>
      <c r="F9" s="345" t="s">
        <v>78</v>
      </c>
      <c r="G9" s="345" t="s">
        <v>15</v>
      </c>
      <c r="H9" s="345"/>
      <c r="I9" s="980"/>
      <c r="J9" s="985"/>
      <c r="K9" s="985"/>
    </row>
    <row r="10" spans="1:19" s="125" customFormat="1" ht="17.100000000000001" customHeight="1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4">
        <v>11</v>
      </c>
    </row>
    <row r="11" spans="1:19" s="589" customFormat="1" ht="27.75" customHeight="1">
      <c r="A11" s="595">
        <v>1</v>
      </c>
      <c r="B11" s="596" t="s">
        <v>949</v>
      </c>
      <c r="C11" s="477">
        <v>30</v>
      </c>
      <c r="D11" s="477">
        <v>0</v>
      </c>
      <c r="E11" s="477">
        <v>4</v>
      </c>
      <c r="F11" s="477">
        <v>3</v>
      </c>
      <c r="G11" s="477">
        <v>7</v>
      </c>
      <c r="H11" s="477">
        <f>D11+G11</f>
        <v>7</v>
      </c>
      <c r="I11" s="477">
        <f>C11</f>
        <v>30</v>
      </c>
      <c r="J11" s="477">
        <f>I11-H11</f>
        <v>23</v>
      </c>
      <c r="K11" s="1101"/>
    </row>
    <row r="12" spans="1:19" s="589" customFormat="1" ht="27.75" customHeight="1">
      <c r="A12" s="595">
        <v>2</v>
      </c>
      <c r="B12" s="596" t="s">
        <v>950</v>
      </c>
      <c r="C12" s="477">
        <v>31</v>
      </c>
      <c r="D12" s="477">
        <v>0</v>
      </c>
      <c r="E12" s="477">
        <v>4</v>
      </c>
      <c r="F12" s="477">
        <v>1</v>
      </c>
      <c r="G12" s="477">
        <v>5</v>
      </c>
      <c r="H12" s="477">
        <f t="shared" ref="H12:H22" si="0">D12+G12</f>
        <v>5</v>
      </c>
      <c r="I12" s="477">
        <f t="shared" ref="I12:I22" si="1">C12</f>
        <v>31</v>
      </c>
      <c r="J12" s="477">
        <f t="shared" ref="J12:J22" si="2">I12-H12</f>
        <v>26</v>
      </c>
      <c r="K12" s="1102"/>
    </row>
    <row r="13" spans="1:19" s="589" customFormat="1" ht="27.75" customHeight="1">
      <c r="A13" s="595">
        <v>3</v>
      </c>
      <c r="B13" s="596" t="s">
        <v>951</v>
      </c>
      <c r="C13" s="477">
        <v>30</v>
      </c>
      <c r="D13" s="477">
        <v>30</v>
      </c>
      <c r="E13" s="477">
        <v>0</v>
      </c>
      <c r="F13" s="477">
        <v>0</v>
      </c>
      <c r="G13" s="477">
        <v>0</v>
      </c>
      <c r="H13" s="477">
        <f t="shared" si="0"/>
        <v>30</v>
      </c>
      <c r="I13" s="477">
        <f t="shared" si="1"/>
        <v>30</v>
      </c>
      <c r="J13" s="477">
        <f t="shared" si="2"/>
        <v>0</v>
      </c>
      <c r="K13" s="1102"/>
    </row>
    <row r="14" spans="1:19" s="589" customFormat="1" ht="27.75" customHeight="1">
      <c r="A14" s="595">
        <v>4</v>
      </c>
      <c r="B14" s="596" t="s">
        <v>952</v>
      </c>
      <c r="C14" s="477">
        <v>31</v>
      </c>
      <c r="D14" s="477">
        <v>0</v>
      </c>
      <c r="E14" s="477">
        <v>4</v>
      </c>
      <c r="F14" s="477">
        <v>3</v>
      </c>
      <c r="G14" s="477">
        <v>7</v>
      </c>
      <c r="H14" s="477">
        <f t="shared" si="0"/>
        <v>7</v>
      </c>
      <c r="I14" s="477">
        <f t="shared" si="1"/>
        <v>31</v>
      </c>
      <c r="J14" s="477">
        <f t="shared" si="2"/>
        <v>24</v>
      </c>
      <c r="K14" s="1102"/>
    </row>
    <row r="15" spans="1:19" s="589" customFormat="1" ht="27.75" customHeight="1">
      <c r="A15" s="595">
        <v>5</v>
      </c>
      <c r="B15" s="596" t="s">
        <v>953</v>
      </c>
      <c r="C15" s="477">
        <v>31</v>
      </c>
      <c r="D15" s="477">
        <v>0</v>
      </c>
      <c r="E15" s="477">
        <v>4</v>
      </c>
      <c r="F15" s="477">
        <v>2</v>
      </c>
      <c r="G15" s="477">
        <v>6</v>
      </c>
      <c r="H15" s="477">
        <f t="shared" si="0"/>
        <v>6</v>
      </c>
      <c r="I15" s="477">
        <f t="shared" si="1"/>
        <v>31</v>
      </c>
      <c r="J15" s="477">
        <f t="shared" si="2"/>
        <v>25</v>
      </c>
      <c r="K15" s="1102"/>
    </row>
    <row r="16" spans="1:19" s="597" customFormat="1" ht="27.75" customHeight="1">
      <c r="A16" s="595">
        <v>6</v>
      </c>
      <c r="B16" s="596" t="s">
        <v>954</v>
      </c>
      <c r="C16" s="595">
        <v>30</v>
      </c>
      <c r="D16" s="477">
        <v>0</v>
      </c>
      <c r="E16" s="477">
        <v>5</v>
      </c>
      <c r="F16" s="477">
        <v>2</v>
      </c>
      <c r="G16" s="477">
        <v>7</v>
      </c>
      <c r="H16" s="477">
        <f t="shared" si="0"/>
        <v>7</v>
      </c>
      <c r="I16" s="477">
        <f t="shared" si="1"/>
        <v>30</v>
      </c>
      <c r="J16" s="477">
        <f t="shared" si="2"/>
        <v>23</v>
      </c>
      <c r="K16" s="1102"/>
    </row>
    <row r="17" spans="1:12" s="597" customFormat="1" ht="27.75" customHeight="1">
      <c r="A17" s="595">
        <v>7</v>
      </c>
      <c r="B17" s="596" t="s">
        <v>955</v>
      </c>
      <c r="C17" s="595">
        <v>31</v>
      </c>
      <c r="D17" s="477">
        <v>0</v>
      </c>
      <c r="E17" s="477">
        <v>4</v>
      </c>
      <c r="F17" s="477">
        <v>5</v>
      </c>
      <c r="G17" s="477">
        <v>9</v>
      </c>
      <c r="H17" s="477">
        <f t="shared" si="0"/>
        <v>9</v>
      </c>
      <c r="I17" s="477">
        <f t="shared" si="1"/>
        <v>31</v>
      </c>
      <c r="J17" s="477">
        <f t="shared" si="2"/>
        <v>22</v>
      </c>
      <c r="K17" s="1102"/>
    </row>
    <row r="18" spans="1:12" s="597" customFormat="1" ht="27.75" customHeight="1">
      <c r="A18" s="595">
        <v>8</v>
      </c>
      <c r="B18" s="596" t="s">
        <v>956</v>
      </c>
      <c r="C18" s="595">
        <v>30</v>
      </c>
      <c r="D18" s="477">
        <v>0</v>
      </c>
      <c r="E18" s="477">
        <v>4</v>
      </c>
      <c r="F18" s="477">
        <v>4</v>
      </c>
      <c r="G18" s="477">
        <v>8</v>
      </c>
      <c r="H18" s="477">
        <f t="shared" si="0"/>
        <v>8</v>
      </c>
      <c r="I18" s="477">
        <f t="shared" si="1"/>
        <v>30</v>
      </c>
      <c r="J18" s="477">
        <f t="shared" si="2"/>
        <v>22</v>
      </c>
      <c r="K18" s="1102"/>
    </row>
    <row r="19" spans="1:12" s="597" customFormat="1" ht="27.75" customHeight="1">
      <c r="A19" s="595">
        <v>9</v>
      </c>
      <c r="B19" s="596" t="s">
        <v>957</v>
      </c>
      <c r="C19" s="595">
        <v>31</v>
      </c>
      <c r="D19" s="477">
        <v>8</v>
      </c>
      <c r="E19" s="477">
        <v>5</v>
      </c>
      <c r="F19" s="477">
        <v>3</v>
      </c>
      <c r="G19" s="477">
        <v>8</v>
      </c>
      <c r="H19" s="477">
        <f t="shared" si="0"/>
        <v>16</v>
      </c>
      <c r="I19" s="477">
        <f t="shared" si="1"/>
        <v>31</v>
      </c>
      <c r="J19" s="477">
        <f t="shared" si="2"/>
        <v>15</v>
      </c>
      <c r="K19" s="1102"/>
    </row>
    <row r="20" spans="1:12" s="597" customFormat="1" ht="27.75" customHeight="1">
      <c r="A20" s="595">
        <v>10</v>
      </c>
      <c r="B20" s="596" t="s">
        <v>958</v>
      </c>
      <c r="C20" s="595">
        <v>31</v>
      </c>
      <c r="D20" s="477">
        <v>0</v>
      </c>
      <c r="E20" s="477">
        <v>4</v>
      </c>
      <c r="F20" s="477">
        <v>6</v>
      </c>
      <c r="G20" s="477">
        <v>10</v>
      </c>
      <c r="H20" s="477">
        <f t="shared" si="0"/>
        <v>10</v>
      </c>
      <c r="I20" s="477">
        <f t="shared" si="1"/>
        <v>31</v>
      </c>
      <c r="J20" s="477">
        <f t="shared" si="2"/>
        <v>21</v>
      </c>
      <c r="K20" s="1102"/>
    </row>
    <row r="21" spans="1:12" s="597" customFormat="1" ht="27.75" customHeight="1">
      <c r="A21" s="595">
        <v>11</v>
      </c>
      <c r="B21" s="596" t="s">
        <v>959</v>
      </c>
      <c r="C21" s="595">
        <v>29</v>
      </c>
      <c r="D21" s="477">
        <v>0</v>
      </c>
      <c r="E21" s="477">
        <v>4</v>
      </c>
      <c r="F21" s="477">
        <v>4</v>
      </c>
      <c r="G21" s="477">
        <v>8</v>
      </c>
      <c r="H21" s="477">
        <f t="shared" si="0"/>
        <v>8</v>
      </c>
      <c r="I21" s="477">
        <f t="shared" si="1"/>
        <v>29</v>
      </c>
      <c r="J21" s="477">
        <f t="shared" si="2"/>
        <v>21</v>
      </c>
      <c r="K21" s="1102"/>
    </row>
    <row r="22" spans="1:12" s="597" customFormat="1" ht="27.75" customHeight="1">
      <c r="A22" s="595">
        <v>12</v>
      </c>
      <c r="B22" s="596" t="s">
        <v>960</v>
      </c>
      <c r="C22" s="595">
        <v>31</v>
      </c>
      <c r="D22" s="477">
        <v>0</v>
      </c>
      <c r="E22" s="477">
        <v>5</v>
      </c>
      <c r="F22" s="477">
        <v>8</v>
      </c>
      <c r="G22" s="477">
        <v>13</v>
      </c>
      <c r="H22" s="477">
        <f t="shared" si="0"/>
        <v>13</v>
      </c>
      <c r="I22" s="477">
        <f t="shared" si="1"/>
        <v>31</v>
      </c>
      <c r="J22" s="477">
        <f t="shared" si="2"/>
        <v>18</v>
      </c>
      <c r="K22" s="1103"/>
    </row>
    <row r="23" spans="1:12" s="373" customFormat="1" ht="17.100000000000001" customHeight="1">
      <c r="A23" s="599"/>
      <c r="B23" s="600" t="s">
        <v>15</v>
      </c>
      <c r="C23" s="349">
        <v>366</v>
      </c>
      <c r="D23" s="349">
        <f t="shared" ref="D23:J23" si="3">SUM(D11:D22)</f>
        <v>38</v>
      </c>
      <c r="E23" s="349">
        <f t="shared" si="3"/>
        <v>47</v>
      </c>
      <c r="F23" s="349">
        <f t="shared" si="3"/>
        <v>41</v>
      </c>
      <c r="G23" s="349">
        <f t="shared" si="3"/>
        <v>88</v>
      </c>
      <c r="H23" s="349">
        <f t="shared" si="3"/>
        <v>126</v>
      </c>
      <c r="I23" s="349">
        <f t="shared" si="3"/>
        <v>366</v>
      </c>
      <c r="J23" s="349">
        <f t="shared" si="3"/>
        <v>240</v>
      </c>
      <c r="K23" s="349"/>
    </row>
    <row r="24" spans="1:12" s="44" customFormat="1" ht="11.25" customHeight="1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2" ht="15">
      <c r="A25" s="42" t="s">
        <v>100</v>
      </c>
      <c r="B25" s="42"/>
      <c r="C25" s="42"/>
      <c r="D25" s="326"/>
      <c r="E25" s="326"/>
      <c r="F25" s="326"/>
      <c r="G25" s="326"/>
      <c r="H25" s="326"/>
      <c r="I25" s="326"/>
      <c r="J25" s="326"/>
      <c r="K25" s="598"/>
    </row>
    <row r="26" spans="1:12" s="372" customFormat="1" ht="18">
      <c r="A26" s="280"/>
      <c r="B26" s="280"/>
      <c r="C26" s="280"/>
      <c r="D26" s="332"/>
      <c r="E26" s="332"/>
      <c r="F26" s="332"/>
      <c r="G26" s="332"/>
      <c r="H26" s="332"/>
      <c r="I26" s="332"/>
      <c r="J26" s="332"/>
      <c r="K26" s="489"/>
    </row>
    <row r="27" spans="1:12" s="372" customFormat="1" ht="18">
      <c r="A27" s="83" t="s">
        <v>1022</v>
      </c>
      <c r="B27" s="280"/>
      <c r="C27" s="280"/>
      <c r="D27" s="332"/>
      <c r="E27" s="332"/>
      <c r="F27" s="332"/>
      <c r="G27" s="332"/>
      <c r="H27" s="332"/>
      <c r="I27" s="332"/>
      <c r="J27" s="332"/>
      <c r="K27" s="489"/>
    </row>
    <row r="28" spans="1:12" s="372" customFormat="1" ht="18">
      <c r="A28" s="280"/>
      <c r="B28" s="280"/>
      <c r="C28" s="280"/>
      <c r="D28" s="332"/>
      <c r="E28" s="332"/>
      <c r="F28" s="332"/>
      <c r="G28" s="332"/>
      <c r="H28" s="332"/>
      <c r="I28" s="332"/>
      <c r="J28" s="332"/>
      <c r="K28" s="489"/>
    </row>
    <row r="29" spans="1:12" s="372" customFormat="1" ht="18" customHeight="1">
      <c r="B29" s="280"/>
      <c r="C29" s="280"/>
      <c r="D29" s="332"/>
      <c r="E29" s="332"/>
      <c r="F29" s="332"/>
      <c r="G29" s="332"/>
      <c r="H29" s="332"/>
      <c r="I29" s="787" t="s">
        <v>897</v>
      </c>
      <c r="J29" s="787"/>
      <c r="K29" s="787"/>
    </row>
    <row r="30" spans="1:12" s="372" customFormat="1" ht="18">
      <c r="A30" s="373"/>
      <c r="B30" s="373"/>
      <c r="C30" s="373"/>
      <c r="D30" s="374"/>
      <c r="E30" s="374"/>
      <c r="F30" s="374"/>
      <c r="G30" s="374"/>
      <c r="H30" s="374"/>
      <c r="I30" s="787" t="s">
        <v>849</v>
      </c>
      <c r="J30" s="787"/>
      <c r="K30" s="787"/>
      <c r="L30" s="373"/>
    </row>
    <row r="31" spans="1:12" ht="15">
      <c r="A31" s="42"/>
      <c r="B31" s="42"/>
      <c r="C31" s="42"/>
      <c r="D31" s="42"/>
      <c r="E31" s="42"/>
      <c r="F31" s="42"/>
      <c r="G31" s="42"/>
      <c r="H31" s="42"/>
      <c r="I31" s="42"/>
      <c r="J31" s="42"/>
    </row>
  </sheetData>
  <mergeCells count="17">
    <mergeCell ref="I7:I9"/>
    <mergeCell ref="K11:K22"/>
    <mergeCell ref="K7:K9"/>
    <mergeCell ref="I29:K29"/>
    <mergeCell ref="I30:K30"/>
    <mergeCell ref="C1:H1"/>
    <mergeCell ref="A2:J2"/>
    <mergeCell ref="A3:J3"/>
    <mergeCell ref="A5:J5"/>
    <mergeCell ref="A6:C6"/>
    <mergeCell ref="A7:A9"/>
    <mergeCell ref="B7:B9"/>
    <mergeCell ref="C7:C9"/>
    <mergeCell ref="D7:H7"/>
    <mergeCell ref="J7:J9"/>
    <mergeCell ref="D8:D9"/>
    <mergeCell ref="E8:G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T46"/>
  <sheetViews>
    <sheetView view="pageBreakPreview" topLeftCell="A10" zoomScale="85" zoomScaleNormal="85" zoomScaleSheetLayoutView="85" workbookViewId="0">
      <selection activeCell="O27" sqref="O27"/>
    </sheetView>
  </sheetViews>
  <sheetFormatPr defaultRowHeight="12.75"/>
  <cols>
    <col min="1" max="1" width="5.5703125" style="319" customWidth="1"/>
    <col min="2" max="2" width="16.5703125" style="319" bestFit="1" customWidth="1"/>
    <col min="3" max="3" width="10.28515625" style="319" customWidth="1"/>
    <col min="4" max="4" width="8.42578125" style="319" customWidth="1"/>
    <col min="5" max="6" width="9.85546875" style="319" customWidth="1"/>
    <col min="7" max="7" width="10.85546875" style="319" customWidth="1"/>
    <col min="8" max="8" width="12.85546875" style="319" customWidth="1"/>
    <col min="9" max="11" width="9.85546875" style="319" bestFit="1" customWidth="1"/>
    <col min="12" max="18" width="9.140625" style="319" customWidth="1"/>
    <col min="19" max="19" width="15.5703125" style="319" customWidth="1"/>
    <col min="20" max="20" width="16.7109375" style="319" customWidth="1"/>
    <col min="21" max="16384" width="9.140625" style="319"/>
  </cols>
  <sheetData>
    <row r="2" spans="1:20" ht="12.75" customHeight="1">
      <c r="A2" s="180"/>
      <c r="B2" s="180"/>
      <c r="C2" s="180"/>
      <c r="D2" s="180"/>
      <c r="E2" s="180"/>
      <c r="F2" s="180"/>
      <c r="G2" s="1119"/>
      <c r="H2" s="1119"/>
      <c r="I2" s="1119"/>
      <c r="J2" s="180"/>
      <c r="K2" s="180"/>
      <c r="L2" s="180"/>
      <c r="M2" s="180"/>
      <c r="N2" s="180"/>
      <c r="O2" s="180"/>
      <c r="P2" s="180"/>
      <c r="Q2" s="1121" t="s">
        <v>508</v>
      </c>
      <c r="R2" s="1121"/>
      <c r="S2" s="1121"/>
      <c r="T2" s="1121"/>
    </row>
    <row r="3" spans="1:20" ht="15.75">
      <c r="A3" s="1117" t="s">
        <v>0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0" ht="18">
      <c r="A4" s="1118" t="s">
        <v>717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</row>
    <row r="5" spans="1:20" ht="12.75" customHeight="1">
      <c r="A5" s="1116" t="s">
        <v>725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  <c r="S5" s="1116"/>
      <c r="T5" s="1116"/>
    </row>
    <row r="6" spans="1:20" s="320" customFormat="1" ht="7.5" customHeight="1">
      <c r="A6" s="1116"/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6"/>
      <c r="R6" s="1116"/>
      <c r="S6" s="1116"/>
      <c r="T6" s="1116"/>
    </row>
    <row r="7" spans="1:20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</row>
    <row r="8" spans="1:20" ht="15.75">
      <c r="A8" s="840" t="s">
        <v>850</v>
      </c>
      <c r="B8" s="840"/>
      <c r="C8" s="840"/>
      <c r="D8" s="180"/>
      <c r="E8" s="180"/>
      <c r="F8" s="180"/>
      <c r="G8" s="180"/>
      <c r="H8" s="181"/>
      <c r="I8" s="180"/>
      <c r="J8" s="180"/>
      <c r="K8" s="180"/>
      <c r="L8" s="1108"/>
      <c r="M8" s="1108"/>
      <c r="N8" s="1108"/>
      <c r="O8" s="1108"/>
      <c r="P8" s="1108"/>
      <c r="Q8" s="1108"/>
      <c r="R8" s="1108"/>
      <c r="S8" s="1108"/>
      <c r="T8" s="1108"/>
    </row>
    <row r="9" spans="1:20" ht="24.75" customHeight="1">
      <c r="A9" s="1109" t="s">
        <v>2</v>
      </c>
      <c r="B9" s="1109" t="s">
        <v>3</v>
      </c>
      <c r="C9" s="1110" t="s">
        <v>462</v>
      </c>
      <c r="D9" s="1111"/>
      <c r="E9" s="1111"/>
      <c r="F9" s="1111"/>
      <c r="G9" s="1112"/>
      <c r="H9" s="1113" t="s">
        <v>79</v>
      </c>
      <c r="I9" s="1110" t="s">
        <v>80</v>
      </c>
      <c r="J9" s="1111"/>
      <c r="K9" s="1111"/>
      <c r="L9" s="1112"/>
      <c r="M9" s="1109" t="s">
        <v>625</v>
      </c>
      <c r="N9" s="1109"/>
      <c r="O9" s="1109"/>
      <c r="P9" s="1109"/>
      <c r="Q9" s="1109"/>
      <c r="R9" s="1109"/>
      <c r="S9" s="1115" t="s">
        <v>681</v>
      </c>
      <c r="T9" s="1115"/>
    </row>
    <row r="10" spans="1:20" ht="44.45" customHeight="1">
      <c r="A10" s="1109"/>
      <c r="B10" s="1109"/>
      <c r="C10" s="182" t="s">
        <v>5</v>
      </c>
      <c r="D10" s="182" t="s">
        <v>6</v>
      </c>
      <c r="E10" s="182" t="s">
        <v>335</v>
      </c>
      <c r="F10" s="183" t="s">
        <v>94</v>
      </c>
      <c r="G10" s="183" t="s">
        <v>217</v>
      </c>
      <c r="H10" s="1114"/>
      <c r="I10" s="215" t="s">
        <v>84</v>
      </c>
      <c r="J10" s="215" t="s">
        <v>17</v>
      </c>
      <c r="K10" s="215" t="s">
        <v>37</v>
      </c>
      <c r="L10" s="215" t="s">
        <v>660</v>
      </c>
      <c r="M10" s="220" t="s">
        <v>15</v>
      </c>
      <c r="N10" s="220" t="s">
        <v>626</v>
      </c>
      <c r="O10" s="220" t="s">
        <v>627</v>
      </c>
      <c r="P10" s="220" t="s">
        <v>628</v>
      </c>
      <c r="Q10" s="220" t="s">
        <v>629</v>
      </c>
      <c r="R10" s="220" t="s">
        <v>630</v>
      </c>
      <c r="S10" s="232" t="s">
        <v>686</v>
      </c>
      <c r="T10" s="232" t="s">
        <v>684</v>
      </c>
    </row>
    <row r="11" spans="1:20" s="323" customFormat="1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226">
        <v>15</v>
      </c>
      <c r="P11" s="226">
        <v>16</v>
      </c>
      <c r="Q11" s="226">
        <v>17</v>
      </c>
      <c r="R11" s="226">
        <v>18</v>
      </c>
      <c r="S11" s="226">
        <v>19</v>
      </c>
      <c r="T11" s="226">
        <v>20</v>
      </c>
    </row>
    <row r="12" spans="1:20" ht="14.25">
      <c r="A12" s="121">
        <v>1</v>
      </c>
      <c r="B12" s="40" t="s">
        <v>869</v>
      </c>
      <c r="C12" s="1105">
        <v>76276</v>
      </c>
      <c r="D12" s="1106"/>
      <c r="E12" s="601">
        <v>0</v>
      </c>
      <c r="F12" s="601">
        <v>0</v>
      </c>
      <c r="G12" s="601">
        <v>76276</v>
      </c>
      <c r="H12" s="602">
        <v>240</v>
      </c>
      <c r="I12" s="601">
        <f>(G12*H12*100)/1000000</f>
        <v>1830.624</v>
      </c>
      <c r="J12" s="601">
        <f>I12/2</f>
        <v>915.31200000000001</v>
      </c>
      <c r="K12" s="601">
        <f>J12</f>
        <v>915.31200000000001</v>
      </c>
      <c r="L12" s="601">
        <v>0</v>
      </c>
      <c r="M12" s="601">
        <v>0</v>
      </c>
      <c r="N12" s="601">
        <v>0</v>
      </c>
      <c r="O12" s="601">
        <v>0</v>
      </c>
      <c r="P12" s="601">
        <v>0</v>
      </c>
      <c r="Q12" s="601">
        <v>0</v>
      </c>
      <c r="R12" s="601">
        <v>0</v>
      </c>
      <c r="S12" s="601" t="s">
        <v>962</v>
      </c>
      <c r="T12" s="601">
        <f>(I12*1500)/100000</f>
        <v>27.45936</v>
      </c>
    </row>
    <row r="13" spans="1:20" ht="14.25">
      <c r="A13" s="121">
        <v>2</v>
      </c>
      <c r="B13" s="40" t="s">
        <v>870</v>
      </c>
      <c r="C13" s="1105">
        <v>17381</v>
      </c>
      <c r="D13" s="1106"/>
      <c r="E13" s="601">
        <v>0</v>
      </c>
      <c r="F13" s="601">
        <v>0</v>
      </c>
      <c r="G13" s="601">
        <v>17381</v>
      </c>
      <c r="H13" s="602">
        <v>240</v>
      </c>
      <c r="I13" s="601">
        <f t="shared" ref="I13:I33" si="0">(G13*H13*100)/1000000</f>
        <v>417.14400000000001</v>
      </c>
      <c r="J13" s="601">
        <f t="shared" ref="J13:J33" si="1">I13/2</f>
        <v>208.572</v>
      </c>
      <c r="K13" s="601">
        <f t="shared" ref="K13:K33" si="2">J13</f>
        <v>208.572</v>
      </c>
      <c r="L13" s="601">
        <v>0</v>
      </c>
      <c r="M13" s="601">
        <v>0</v>
      </c>
      <c r="N13" s="601">
        <v>0</v>
      </c>
      <c r="O13" s="601">
        <v>0</v>
      </c>
      <c r="P13" s="601">
        <v>0</v>
      </c>
      <c r="Q13" s="601">
        <v>0</v>
      </c>
      <c r="R13" s="601">
        <v>0</v>
      </c>
      <c r="S13" s="601" t="s">
        <v>962</v>
      </c>
      <c r="T13" s="601">
        <f t="shared" ref="T13:T33" si="3">(I13*1500)/100000</f>
        <v>6.2571599999999998</v>
      </c>
    </row>
    <row r="14" spans="1:20" ht="14.25">
      <c r="A14" s="121">
        <v>3</v>
      </c>
      <c r="B14" s="40" t="s">
        <v>871</v>
      </c>
      <c r="C14" s="1105">
        <v>43824</v>
      </c>
      <c r="D14" s="1106"/>
      <c r="E14" s="601">
        <v>0</v>
      </c>
      <c r="F14" s="601">
        <v>0</v>
      </c>
      <c r="G14" s="601">
        <v>43824</v>
      </c>
      <c r="H14" s="602">
        <v>240</v>
      </c>
      <c r="I14" s="601">
        <f t="shared" si="0"/>
        <v>1051.7760000000001</v>
      </c>
      <c r="J14" s="601">
        <f t="shared" si="1"/>
        <v>525.88800000000003</v>
      </c>
      <c r="K14" s="601">
        <f t="shared" si="2"/>
        <v>525.88800000000003</v>
      </c>
      <c r="L14" s="601">
        <v>0</v>
      </c>
      <c r="M14" s="601">
        <v>0</v>
      </c>
      <c r="N14" s="601">
        <v>0</v>
      </c>
      <c r="O14" s="601">
        <v>0</v>
      </c>
      <c r="P14" s="601">
        <v>0</v>
      </c>
      <c r="Q14" s="601">
        <v>0</v>
      </c>
      <c r="R14" s="601">
        <v>0</v>
      </c>
      <c r="S14" s="601" t="s">
        <v>962</v>
      </c>
      <c r="T14" s="601">
        <f t="shared" si="3"/>
        <v>15.77664</v>
      </c>
    </row>
    <row r="15" spans="1:20" ht="14.25">
      <c r="A15" s="121">
        <v>4</v>
      </c>
      <c r="B15" s="40" t="s">
        <v>872</v>
      </c>
      <c r="C15" s="1105">
        <v>22472</v>
      </c>
      <c r="D15" s="1106"/>
      <c r="E15" s="601">
        <v>0</v>
      </c>
      <c r="F15" s="601">
        <v>0</v>
      </c>
      <c r="G15" s="601">
        <v>22472</v>
      </c>
      <c r="H15" s="602">
        <v>240</v>
      </c>
      <c r="I15" s="601">
        <f t="shared" si="0"/>
        <v>539.32799999999997</v>
      </c>
      <c r="J15" s="601">
        <f t="shared" si="1"/>
        <v>269.66399999999999</v>
      </c>
      <c r="K15" s="601">
        <f t="shared" si="2"/>
        <v>269.66399999999999</v>
      </c>
      <c r="L15" s="601">
        <v>0</v>
      </c>
      <c r="M15" s="601">
        <v>0</v>
      </c>
      <c r="N15" s="601">
        <v>0</v>
      </c>
      <c r="O15" s="601">
        <v>0</v>
      </c>
      <c r="P15" s="601">
        <v>0</v>
      </c>
      <c r="Q15" s="601">
        <v>0</v>
      </c>
      <c r="R15" s="601">
        <v>0</v>
      </c>
      <c r="S15" s="601" t="s">
        <v>962</v>
      </c>
      <c r="T15" s="601">
        <f t="shared" si="3"/>
        <v>8.0899199999999993</v>
      </c>
    </row>
    <row r="16" spans="1:20" ht="14.25">
      <c r="A16" s="121">
        <v>5</v>
      </c>
      <c r="B16" s="40" t="s">
        <v>873</v>
      </c>
      <c r="C16" s="1105">
        <v>17548</v>
      </c>
      <c r="D16" s="1106"/>
      <c r="E16" s="601">
        <v>0</v>
      </c>
      <c r="F16" s="601">
        <v>0</v>
      </c>
      <c r="G16" s="601">
        <v>17548</v>
      </c>
      <c r="H16" s="602">
        <v>240</v>
      </c>
      <c r="I16" s="601">
        <f t="shared" si="0"/>
        <v>421.15199999999999</v>
      </c>
      <c r="J16" s="601">
        <f t="shared" si="1"/>
        <v>210.57599999999999</v>
      </c>
      <c r="K16" s="601">
        <f t="shared" si="2"/>
        <v>210.57599999999999</v>
      </c>
      <c r="L16" s="601">
        <v>0</v>
      </c>
      <c r="M16" s="601">
        <v>0</v>
      </c>
      <c r="N16" s="601">
        <v>0</v>
      </c>
      <c r="O16" s="601">
        <v>0</v>
      </c>
      <c r="P16" s="601">
        <v>0</v>
      </c>
      <c r="Q16" s="601">
        <v>0</v>
      </c>
      <c r="R16" s="601">
        <v>0</v>
      </c>
      <c r="S16" s="601" t="s">
        <v>962</v>
      </c>
      <c r="T16" s="601">
        <f t="shared" si="3"/>
        <v>6.3172800000000002</v>
      </c>
    </row>
    <row r="17" spans="1:20" ht="14.25">
      <c r="A17" s="121">
        <v>6</v>
      </c>
      <c r="B17" s="40" t="s">
        <v>874</v>
      </c>
      <c r="C17" s="1105">
        <v>46964</v>
      </c>
      <c r="D17" s="1106"/>
      <c r="E17" s="601">
        <v>0</v>
      </c>
      <c r="F17" s="601">
        <v>0</v>
      </c>
      <c r="G17" s="601">
        <v>46964</v>
      </c>
      <c r="H17" s="602">
        <v>240</v>
      </c>
      <c r="I17" s="601">
        <f t="shared" si="0"/>
        <v>1127.136</v>
      </c>
      <c r="J17" s="601">
        <f t="shared" si="1"/>
        <v>563.56799999999998</v>
      </c>
      <c r="K17" s="601">
        <f t="shared" si="2"/>
        <v>563.56799999999998</v>
      </c>
      <c r="L17" s="601">
        <v>0</v>
      </c>
      <c r="M17" s="601">
        <v>0</v>
      </c>
      <c r="N17" s="601">
        <v>0</v>
      </c>
      <c r="O17" s="601">
        <v>0</v>
      </c>
      <c r="P17" s="601">
        <v>0</v>
      </c>
      <c r="Q17" s="601">
        <v>0</v>
      </c>
      <c r="R17" s="601">
        <v>0</v>
      </c>
      <c r="S17" s="601" t="s">
        <v>962</v>
      </c>
      <c r="T17" s="601">
        <f t="shared" si="3"/>
        <v>16.907039999999999</v>
      </c>
    </row>
    <row r="18" spans="1:20" ht="14.25">
      <c r="A18" s="121">
        <v>7</v>
      </c>
      <c r="B18" s="40" t="s">
        <v>875</v>
      </c>
      <c r="C18" s="1105">
        <v>41893</v>
      </c>
      <c r="D18" s="1106"/>
      <c r="E18" s="601">
        <v>0</v>
      </c>
      <c r="F18" s="601">
        <v>0</v>
      </c>
      <c r="G18" s="601">
        <v>41893</v>
      </c>
      <c r="H18" s="602">
        <v>240</v>
      </c>
      <c r="I18" s="601">
        <f t="shared" si="0"/>
        <v>1005.432</v>
      </c>
      <c r="J18" s="601">
        <f t="shared" si="1"/>
        <v>502.71600000000001</v>
      </c>
      <c r="K18" s="601">
        <f t="shared" si="2"/>
        <v>502.71600000000001</v>
      </c>
      <c r="L18" s="601">
        <v>0</v>
      </c>
      <c r="M18" s="601">
        <v>0</v>
      </c>
      <c r="N18" s="601">
        <v>0</v>
      </c>
      <c r="O18" s="601">
        <v>0</v>
      </c>
      <c r="P18" s="601">
        <v>0</v>
      </c>
      <c r="Q18" s="601">
        <v>0</v>
      </c>
      <c r="R18" s="601">
        <v>0</v>
      </c>
      <c r="S18" s="601" t="s">
        <v>962</v>
      </c>
      <c r="T18" s="601">
        <f t="shared" si="3"/>
        <v>15.081480000000001</v>
      </c>
    </row>
    <row r="19" spans="1:20" ht="14.25">
      <c r="A19" s="121">
        <v>8</v>
      </c>
      <c r="B19" s="40" t="s">
        <v>876</v>
      </c>
      <c r="C19" s="1105">
        <v>41390</v>
      </c>
      <c r="D19" s="1106"/>
      <c r="E19" s="601">
        <v>0</v>
      </c>
      <c r="F19" s="601">
        <v>0</v>
      </c>
      <c r="G19" s="601">
        <v>41390</v>
      </c>
      <c r="H19" s="602">
        <v>240</v>
      </c>
      <c r="I19" s="601">
        <f t="shared" si="0"/>
        <v>993.36</v>
      </c>
      <c r="J19" s="601">
        <f t="shared" si="1"/>
        <v>496.68</v>
      </c>
      <c r="K19" s="601">
        <f t="shared" si="2"/>
        <v>496.68</v>
      </c>
      <c r="L19" s="601">
        <v>0</v>
      </c>
      <c r="M19" s="601">
        <v>0</v>
      </c>
      <c r="N19" s="601">
        <v>0</v>
      </c>
      <c r="O19" s="601">
        <v>0</v>
      </c>
      <c r="P19" s="601">
        <v>0</v>
      </c>
      <c r="Q19" s="601">
        <v>0</v>
      </c>
      <c r="R19" s="601">
        <v>0</v>
      </c>
      <c r="S19" s="601" t="s">
        <v>962</v>
      </c>
      <c r="T19" s="601">
        <f t="shared" si="3"/>
        <v>14.900399999999999</v>
      </c>
    </row>
    <row r="20" spans="1:20" ht="14.25">
      <c r="A20" s="121">
        <v>9</v>
      </c>
      <c r="B20" s="40" t="s">
        <v>877</v>
      </c>
      <c r="C20" s="1105">
        <v>14410</v>
      </c>
      <c r="D20" s="1106"/>
      <c r="E20" s="601">
        <v>0</v>
      </c>
      <c r="F20" s="601">
        <v>0</v>
      </c>
      <c r="G20" s="601">
        <v>14410</v>
      </c>
      <c r="H20" s="602">
        <v>240</v>
      </c>
      <c r="I20" s="601">
        <f t="shared" si="0"/>
        <v>345.84</v>
      </c>
      <c r="J20" s="601">
        <f t="shared" si="1"/>
        <v>172.92</v>
      </c>
      <c r="K20" s="601">
        <f t="shared" si="2"/>
        <v>172.92</v>
      </c>
      <c r="L20" s="601">
        <v>0</v>
      </c>
      <c r="M20" s="601">
        <v>0</v>
      </c>
      <c r="N20" s="601">
        <v>0</v>
      </c>
      <c r="O20" s="601">
        <v>0</v>
      </c>
      <c r="P20" s="601">
        <v>0</v>
      </c>
      <c r="Q20" s="601">
        <v>0</v>
      </c>
      <c r="R20" s="601">
        <v>0</v>
      </c>
      <c r="S20" s="601" t="s">
        <v>962</v>
      </c>
      <c r="T20" s="601">
        <f t="shared" si="3"/>
        <v>5.1875999999999998</v>
      </c>
    </row>
    <row r="21" spans="1:20" ht="14.25">
      <c r="A21" s="121">
        <v>10</v>
      </c>
      <c r="B21" s="40" t="s">
        <v>878</v>
      </c>
      <c r="C21" s="1105">
        <v>46029</v>
      </c>
      <c r="D21" s="1106"/>
      <c r="E21" s="601">
        <v>0</v>
      </c>
      <c r="F21" s="601">
        <v>0</v>
      </c>
      <c r="G21" s="601">
        <v>46029</v>
      </c>
      <c r="H21" s="602">
        <v>240</v>
      </c>
      <c r="I21" s="601">
        <f t="shared" si="0"/>
        <v>1104.6959999999999</v>
      </c>
      <c r="J21" s="601">
        <f t="shared" si="1"/>
        <v>552.34799999999996</v>
      </c>
      <c r="K21" s="601">
        <f t="shared" si="2"/>
        <v>552.34799999999996</v>
      </c>
      <c r="L21" s="601">
        <v>0</v>
      </c>
      <c r="M21" s="601">
        <v>0</v>
      </c>
      <c r="N21" s="601">
        <v>0</v>
      </c>
      <c r="O21" s="601">
        <v>0</v>
      </c>
      <c r="P21" s="601">
        <v>0</v>
      </c>
      <c r="Q21" s="601">
        <v>0</v>
      </c>
      <c r="R21" s="601">
        <v>0</v>
      </c>
      <c r="S21" s="601" t="s">
        <v>962</v>
      </c>
      <c r="T21" s="601">
        <f t="shared" si="3"/>
        <v>16.570439999999998</v>
      </c>
    </row>
    <row r="22" spans="1:20" ht="14.25">
      <c r="A22" s="121">
        <v>11</v>
      </c>
      <c r="B22" s="40" t="s">
        <v>879</v>
      </c>
      <c r="C22" s="1105">
        <v>58200</v>
      </c>
      <c r="D22" s="1106"/>
      <c r="E22" s="601">
        <v>0</v>
      </c>
      <c r="F22" s="601">
        <v>0</v>
      </c>
      <c r="G22" s="601">
        <v>58200</v>
      </c>
      <c r="H22" s="602">
        <v>240</v>
      </c>
      <c r="I22" s="601">
        <f t="shared" si="0"/>
        <v>1396.8</v>
      </c>
      <c r="J22" s="601">
        <f t="shared" si="1"/>
        <v>698.4</v>
      </c>
      <c r="K22" s="601">
        <f t="shared" si="2"/>
        <v>698.4</v>
      </c>
      <c r="L22" s="601">
        <v>0</v>
      </c>
      <c r="M22" s="601">
        <v>0</v>
      </c>
      <c r="N22" s="601">
        <v>0</v>
      </c>
      <c r="O22" s="601">
        <v>0</v>
      </c>
      <c r="P22" s="601">
        <v>0</v>
      </c>
      <c r="Q22" s="601">
        <v>0</v>
      </c>
      <c r="R22" s="601">
        <v>0</v>
      </c>
      <c r="S22" s="601" t="s">
        <v>962</v>
      </c>
      <c r="T22" s="601">
        <f t="shared" si="3"/>
        <v>20.952000000000002</v>
      </c>
    </row>
    <row r="23" spans="1:20" ht="14.25">
      <c r="A23" s="121">
        <v>12</v>
      </c>
      <c r="B23" s="40" t="s">
        <v>880</v>
      </c>
      <c r="C23" s="1105">
        <v>24736</v>
      </c>
      <c r="D23" s="1106"/>
      <c r="E23" s="601">
        <v>0</v>
      </c>
      <c r="F23" s="601">
        <v>0</v>
      </c>
      <c r="G23" s="601">
        <v>24736</v>
      </c>
      <c r="H23" s="602">
        <v>240</v>
      </c>
      <c r="I23" s="601">
        <f t="shared" si="0"/>
        <v>593.66399999999999</v>
      </c>
      <c r="J23" s="601">
        <f t="shared" si="1"/>
        <v>296.83199999999999</v>
      </c>
      <c r="K23" s="601">
        <f t="shared" si="2"/>
        <v>296.83199999999999</v>
      </c>
      <c r="L23" s="601">
        <v>0</v>
      </c>
      <c r="M23" s="601">
        <v>0</v>
      </c>
      <c r="N23" s="601">
        <v>0</v>
      </c>
      <c r="O23" s="601">
        <v>0</v>
      </c>
      <c r="P23" s="601">
        <v>0</v>
      </c>
      <c r="Q23" s="601">
        <v>0</v>
      </c>
      <c r="R23" s="601">
        <v>0</v>
      </c>
      <c r="S23" s="601" t="s">
        <v>962</v>
      </c>
      <c r="T23" s="601">
        <f t="shared" si="3"/>
        <v>8.9049600000000009</v>
      </c>
    </row>
    <row r="24" spans="1:20" ht="14.25">
      <c r="A24" s="121">
        <v>13</v>
      </c>
      <c r="B24" s="40" t="s">
        <v>881</v>
      </c>
      <c r="C24" s="1105">
        <v>88552</v>
      </c>
      <c r="D24" s="1106"/>
      <c r="E24" s="601">
        <v>0</v>
      </c>
      <c r="F24" s="601">
        <v>0</v>
      </c>
      <c r="G24" s="601">
        <v>88552</v>
      </c>
      <c r="H24" s="602">
        <v>240</v>
      </c>
      <c r="I24" s="601">
        <f t="shared" si="0"/>
        <v>2125.248</v>
      </c>
      <c r="J24" s="601">
        <f t="shared" si="1"/>
        <v>1062.624</v>
      </c>
      <c r="K24" s="601">
        <f t="shared" si="2"/>
        <v>1062.624</v>
      </c>
      <c r="L24" s="601">
        <v>0</v>
      </c>
      <c r="M24" s="601">
        <v>0</v>
      </c>
      <c r="N24" s="601">
        <v>0</v>
      </c>
      <c r="O24" s="601">
        <v>0</v>
      </c>
      <c r="P24" s="601">
        <v>0</v>
      </c>
      <c r="Q24" s="601">
        <v>0</v>
      </c>
      <c r="R24" s="601">
        <v>0</v>
      </c>
      <c r="S24" s="601" t="s">
        <v>962</v>
      </c>
      <c r="T24" s="601">
        <f t="shared" si="3"/>
        <v>31.878720000000001</v>
      </c>
    </row>
    <row r="25" spans="1:20" ht="14.25">
      <c r="A25" s="121">
        <v>14</v>
      </c>
      <c r="B25" s="40" t="s">
        <v>882</v>
      </c>
      <c r="C25" s="1105">
        <v>27771</v>
      </c>
      <c r="D25" s="1106"/>
      <c r="E25" s="601">
        <v>0</v>
      </c>
      <c r="F25" s="601">
        <v>0</v>
      </c>
      <c r="G25" s="601">
        <v>27771</v>
      </c>
      <c r="H25" s="602">
        <v>240</v>
      </c>
      <c r="I25" s="601">
        <f t="shared" si="0"/>
        <v>666.50400000000002</v>
      </c>
      <c r="J25" s="601">
        <f t="shared" si="1"/>
        <v>333.25200000000001</v>
      </c>
      <c r="K25" s="601">
        <f t="shared" si="2"/>
        <v>333.25200000000001</v>
      </c>
      <c r="L25" s="601">
        <v>0</v>
      </c>
      <c r="M25" s="601">
        <v>0</v>
      </c>
      <c r="N25" s="601">
        <v>0</v>
      </c>
      <c r="O25" s="601">
        <v>0</v>
      </c>
      <c r="P25" s="601">
        <v>0</v>
      </c>
      <c r="Q25" s="601">
        <v>0</v>
      </c>
      <c r="R25" s="601">
        <v>0</v>
      </c>
      <c r="S25" s="601" t="s">
        <v>962</v>
      </c>
      <c r="T25" s="601">
        <f t="shared" si="3"/>
        <v>9.99756</v>
      </c>
    </row>
    <row r="26" spans="1:20" ht="14.25">
      <c r="A26" s="121">
        <v>15</v>
      </c>
      <c r="B26" s="40" t="s">
        <v>883</v>
      </c>
      <c r="C26" s="1105">
        <v>33883</v>
      </c>
      <c r="D26" s="1106"/>
      <c r="E26" s="601">
        <v>0</v>
      </c>
      <c r="F26" s="601">
        <v>0</v>
      </c>
      <c r="G26" s="601">
        <v>33883</v>
      </c>
      <c r="H26" s="602">
        <v>240</v>
      </c>
      <c r="I26" s="601">
        <f t="shared" si="0"/>
        <v>813.19200000000001</v>
      </c>
      <c r="J26" s="601">
        <f t="shared" si="1"/>
        <v>406.596</v>
      </c>
      <c r="K26" s="601">
        <f t="shared" si="2"/>
        <v>406.596</v>
      </c>
      <c r="L26" s="601">
        <v>0</v>
      </c>
      <c r="M26" s="601">
        <v>0</v>
      </c>
      <c r="N26" s="601">
        <v>0</v>
      </c>
      <c r="O26" s="601">
        <v>0</v>
      </c>
      <c r="P26" s="601">
        <v>0</v>
      </c>
      <c r="Q26" s="601">
        <v>0</v>
      </c>
      <c r="R26" s="601">
        <v>0</v>
      </c>
      <c r="S26" s="601" t="s">
        <v>962</v>
      </c>
      <c r="T26" s="601">
        <f t="shared" si="3"/>
        <v>12.19788</v>
      </c>
    </row>
    <row r="27" spans="1:20" ht="14.25">
      <c r="A27" s="121">
        <v>16</v>
      </c>
      <c r="B27" s="40" t="s">
        <v>884</v>
      </c>
      <c r="C27" s="1105">
        <v>31549</v>
      </c>
      <c r="D27" s="1106"/>
      <c r="E27" s="601">
        <v>0</v>
      </c>
      <c r="F27" s="601">
        <v>0</v>
      </c>
      <c r="G27" s="601">
        <v>31549</v>
      </c>
      <c r="H27" s="602">
        <v>240</v>
      </c>
      <c r="I27" s="601">
        <f t="shared" si="0"/>
        <v>757.17600000000004</v>
      </c>
      <c r="J27" s="601">
        <f t="shared" si="1"/>
        <v>378.58800000000002</v>
      </c>
      <c r="K27" s="601">
        <f t="shared" si="2"/>
        <v>378.58800000000002</v>
      </c>
      <c r="L27" s="601">
        <v>0</v>
      </c>
      <c r="M27" s="601">
        <v>0</v>
      </c>
      <c r="N27" s="601">
        <v>0</v>
      </c>
      <c r="O27" s="601">
        <v>0</v>
      </c>
      <c r="P27" s="601">
        <v>0</v>
      </c>
      <c r="Q27" s="601">
        <v>0</v>
      </c>
      <c r="R27" s="601">
        <v>0</v>
      </c>
      <c r="S27" s="601" t="s">
        <v>962</v>
      </c>
      <c r="T27" s="601">
        <f t="shared" si="3"/>
        <v>11.35764</v>
      </c>
    </row>
    <row r="28" spans="1:20" ht="14.25">
      <c r="A28" s="121">
        <v>17</v>
      </c>
      <c r="B28" s="40" t="s">
        <v>885</v>
      </c>
      <c r="C28" s="1105">
        <v>19534</v>
      </c>
      <c r="D28" s="1106"/>
      <c r="E28" s="601">
        <v>0</v>
      </c>
      <c r="F28" s="601">
        <v>0</v>
      </c>
      <c r="G28" s="601">
        <v>19534</v>
      </c>
      <c r="H28" s="602">
        <v>240</v>
      </c>
      <c r="I28" s="601">
        <f t="shared" si="0"/>
        <v>468.81599999999997</v>
      </c>
      <c r="J28" s="601">
        <f t="shared" si="1"/>
        <v>234.40799999999999</v>
      </c>
      <c r="K28" s="601">
        <f t="shared" si="2"/>
        <v>234.40799999999999</v>
      </c>
      <c r="L28" s="601">
        <v>0</v>
      </c>
      <c r="M28" s="601">
        <v>0</v>
      </c>
      <c r="N28" s="601">
        <v>0</v>
      </c>
      <c r="O28" s="601">
        <v>0</v>
      </c>
      <c r="P28" s="601">
        <v>0</v>
      </c>
      <c r="Q28" s="601">
        <v>0</v>
      </c>
      <c r="R28" s="601">
        <v>0</v>
      </c>
      <c r="S28" s="601" t="s">
        <v>962</v>
      </c>
      <c r="T28" s="601">
        <f t="shared" si="3"/>
        <v>7.0322399999999998</v>
      </c>
    </row>
    <row r="29" spans="1:20" ht="14.25">
      <c r="A29" s="121">
        <v>18</v>
      </c>
      <c r="B29" s="40" t="s">
        <v>888</v>
      </c>
      <c r="C29" s="1105">
        <v>55992</v>
      </c>
      <c r="D29" s="1106"/>
      <c r="E29" s="601">
        <v>0</v>
      </c>
      <c r="F29" s="601">
        <v>0</v>
      </c>
      <c r="G29" s="601">
        <v>55992</v>
      </c>
      <c r="H29" s="602">
        <v>240</v>
      </c>
      <c r="I29" s="601">
        <f t="shared" si="0"/>
        <v>1343.808</v>
      </c>
      <c r="J29" s="601">
        <f t="shared" si="1"/>
        <v>671.904</v>
      </c>
      <c r="K29" s="601">
        <f t="shared" si="2"/>
        <v>671.904</v>
      </c>
      <c r="L29" s="601">
        <v>0</v>
      </c>
      <c r="M29" s="601">
        <v>0</v>
      </c>
      <c r="N29" s="601">
        <v>0</v>
      </c>
      <c r="O29" s="601">
        <v>0</v>
      </c>
      <c r="P29" s="601">
        <v>0</v>
      </c>
      <c r="Q29" s="601">
        <v>0</v>
      </c>
      <c r="R29" s="601">
        <v>0</v>
      </c>
      <c r="S29" s="601" t="s">
        <v>962</v>
      </c>
      <c r="T29" s="601">
        <f t="shared" si="3"/>
        <v>20.157119999999999</v>
      </c>
    </row>
    <row r="30" spans="1:20" ht="14.25">
      <c r="A30" s="121">
        <v>19</v>
      </c>
      <c r="B30" s="40" t="s">
        <v>886</v>
      </c>
      <c r="C30" s="1105">
        <v>21827</v>
      </c>
      <c r="D30" s="1106"/>
      <c r="E30" s="601">
        <v>0</v>
      </c>
      <c r="F30" s="601">
        <v>0</v>
      </c>
      <c r="G30" s="601">
        <v>21827</v>
      </c>
      <c r="H30" s="602">
        <v>240</v>
      </c>
      <c r="I30" s="601">
        <f t="shared" si="0"/>
        <v>523.84799999999996</v>
      </c>
      <c r="J30" s="601">
        <f t="shared" si="1"/>
        <v>261.92399999999998</v>
      </c>
      <c r="K30" s="601">
        <f t="shared" si="2"/>
        <v>261.92399999999998</v>
      </c>
      <c r="L30" s="601">
        <v>0</v>
      </c>
      <c r="M30" s="601">
        <v>0</v>
      </c>
      <c r="N30" s="601">
        <v>0</v>
      </c>
      <c r="O30" s="601">
        <v>0</v>
      </c>
      <c r="P30" s="601">
        <v>0</v>
      </c>
      <c r="Q30" s="601">
        <v>0</v>
      </c>
      <c r="R30" s="601">
        <v>0</v>
      </c>
      <c r="S30" s="601" t="s">
        <v>962</v>
      </c>
      <c r="T30" s="601">
        <f t="shared" si="3"/>
        <v>7.8577199999999987</v>
      </c>
    </row>
    <row r="31" spans="1:20" ht="14.25">
      <c r="A31" s="121">
        <v>20</v>
      </c>
      <c r="B31" s="40" t="s">
        <v>887</v>
      </c>
      <c r="C31" s="1105">
        <v>48220</v>
      </c>
      <c r="D31" s="1106"/>
      <c r="E31" s="601">
        <v>0</v>
      </c>
      <c r="F31" s="601">
        <v>0</v>
      </c>
      <c r="G31" s="601">
        <v>48220</v>
      </c>
      <c r="H31" s="602">
        <v>240</v>
      </c>
      <c r="I31" s="601">
        <f t="shared" si="0"/>
        <v>1157.28</v>
      </c>
      <c r="J31" s="601">
        <f t="shared" si="1"/>
        <v>578.64</v>
      </c>
      <c r="K31" s="601">
        <f t="shared" si="2"/>
        <v>578.64</v>
      </c>
      <c r="L31" s="601">
        <v>0</v>
      </c>
      <c r="M31" s="601">
        <v>0</v>
      </c>
      <c r="N31" s="601">
        <v>0</v>
      </c>
      <c r="O31" s="601">
        <v>0</v>
      </c>
      <c r="P31" s="601">
        <v>0</v>
      </c>
      <c r="Q31" s="601">
        <v>0</v>
      </c>
      <c r="R31" s="601">
        <v>0</v>
      </c>
      <c r="S31" s="601" t="s">
        <v>962</v>
      </c>
      <c r="T31" s="601">
        <f t="shared" si="3"/>
        <v>17.359200000000001</v>
      </c>
    </row>
    <row r="32" spans="1:20" ht="14.25">
      <c r="A32" s="121">
        <v>21</v>
      </c>
      <c r="B32" s="40" t="s">
        <v>915</v>
      </c>
      <c r="C32" s="1105">
        <v>33144</v>
      </c>
      <c r="D32" s="1106"/>
      <c r="E32" s="601">
        <v>0</v>
      </c>
      <c r="F32" s="601">
        <v>0</v>
      </c>
      <c r="G32" s="601">
        <v>33144</v>
      </c>
      <c r="H32" s="602">
        <v>240</v>
      </c>
      <c r="I32" s="601">
        <f t="shared" si="0"/>
        <v>795.45600000000002</v>
      </c>
      <c r="J32" s="601">
        <f t="shared" si="1"/>
        <v>397.72800000000001</v>
      </c>
      <c r="K32" s="601">
        <f t="shared" si="2"/>
        <v>397.72800000000001</v>
      </c>
      <c r="L32" s="601">
        <v>0</v>
      </c>
      <c r="M32" s="601">
        <v>0</v>
      </c>
      <c r="N32" s="601">
        <v>0</v>
      </c>
      <c r="O32" s="601">
        <v>0</v>
      </c>
      <c r="P32" s="601">
        <v>0</v>
      </c>
      <c r="Q32" s="601">
        <v>0</v>
      </c>
      <c r="R32" s="601">
        <v>0</v>
      </c>
      <c r="S32" s="601" t="s">
        <v>962</v>
      </c>
      <c r="T32" s="601">
        <f t="shared" si="3"/>
        <v>11.931839999999999</v>
      </c>
    </row>
    <row r="33" spans="1:20" ht="14.25">
      <c r="A33" s="121">
        <v>22</v>
      </c>
      <c r="B33" s="40" t="s">
        <v>890</v>
      </c>
      <c r="C33" s="1105">
        <v>41675</v>
      </c>
      <c r="D33" s="1106"/>
      <c r="E33" s="601">
        <v>0</v>
      </c>
      <c r="F33" s="601">
        <v>0</v>
      </c>
      <c r="G33" s="601">
        <v>41675</v>
      </c>
      <c r="H33" s="602">
        <v>240</v>
      </c>
      <c r="I33" s="601">
        <f t="shared" si="0"/>
        <v>1000.2</v>
      </c>
      <c r="J33" s="601">
        <f t="shared" si="1"/>
        <v>500.1</v>
      </c>
      <c r="K33" s="601">
        <f t="shared" si="2"/>
        <v>500.1</v>
      </c>
      <c r="L33" s="601">
        <v>0</v>
      </c>
      <c r="M33" s="601">
        <v>0</v>
      </c>
      <c r="N33" s="601">
        <v>0</v>
      </c>
      <c r="O33" s="601">
        <v>0</v>
      </c>
      <c r="P33" s="601">
        <v>0</v>
      </c>
      <c r="Q33" s="601">
        <v>0</v>
      </c>
      <c r="R33" s="601">
        <v>0</v>
      </c>
      <c r="S33" s="601" t="s">
        <v>962</v>
      </c>
      <c r="T33" s="601">
        <f t="shared" si="3"/>
        <v>15.003</v>
      </c>
    </row>
    <row r="34" spans="1:20" ht="14.25">
      <c r="A34" s="227" t="s">
        <v>15</v>
      </c>
      <c r="B34" s="185"/>
      <c r="C34" s="1105">
        <f>SUM(C12:D33)</f>
        <v>853270</v>
      </c>
      <c r="D34" s="1106"/>
      <c r="E34" s="601">
        <f>SUM(E12:E33)</f>
        <v>0</v>
      </c>
      <c r="F34" s="601">
        <f t="shared" ref="F34:G34" si="4">SUM(F12:F33)</f>
        <v>0</v>
      </c>
      <c r="G34" s="601">
        <f t="shared" si="4"/>
        <v>853270</v>
      </c>
      <c r="H34" s="602"/>
      <c r="I34" s="601">
        <f t="shared" ref="I34" si="5">SUM(I12:I33)</f>
        <v>20478.48</v>
      </c>
      <c r="J34" s="601">
        <f t="shared" ref="J34" si="6">SUM(J12:J33)</f>
        <v>10239.24</v>
      </c>
      <c r="K34" s="601">
        <f t="shared" ref="K34" si="7">SUM(K12:K33)</f>
        <v>10239.24</v>
      </c>
      <c r="L34" s="601">
        <f t="shared" ref="L34" si="8">SUM(L12:L33)</f>
        <v>0</v>
      </c>
      <c r="M34" s="601">
        <f t="shared" ref="M34" si="9">SUM(M12:M33)</f>
        <v>0</v>
      </c>
      <c r="N34" s="601">
        <f t="shared" ref="N34" si="10">SUM(N12:N33)</f>
        <v>0</v>
      </c>
      <c r="O34" s="601">
        <f t="shared" ref="O34" si="11">SUM(O12:O33)</f>
        <v>0</v>
      </c>
      <c r="P34" s="601">
        <f t="shared" ref="P34" si="12">SUM(P12:P33)</f>
        <v>0</v>
      </c>
      <c r="Q34" s="601">
        <f t="shared" ref="Q34" si="13">SUM(Q12:Q33)</f>
        <v>0</v>
      </c>
      <c r="R34" s="601">
        <f t="shared" ref="R34" si="14">SUM(R12:R33)</f>
        <v>0</v>
      </c>
      <c r="S34" s="601">
        <f t="shared" ref="S34" si="15">SUM(S12:S33)</f>
        <v>0</v>
      </c>
      <c r="T34" s="601">
        <f t="shared" ref="T34" si="16">SUM(T12:T33)</f>
        <v>307.17719999999997</v>
      </c>
    </row>
    <row r="35" spans="1:20">
      <c r="A35" s="186"/>
      <c r="B35" s="186"/>
      <c r="C35" s="186"/>
      <c r="D35" s="186"/>
      <c r="E35" s="186"/>
      <c r="F35" s="186"/>
      <c r="G35" s="186"/>
      <c r="H35" s="186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1:20">
      <c r="A36" s="187" t="s">
        <v>8</v>
      </c>
      <c r="B36" s="188"/>
      <c r="C36" s="188"/>
      <c r="D36" s="186"/>
      <c r="E36" s="186"/>
      <c r="F36" s="186"/>
      <c r="G36" s="186"/>
      <c r="H36" s="186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1:20">
      <c r="A37" s="189" t="s">
        <v>9</v>
      </c>
      <c r="B37" s="189"/>
      <c r="C37" s="18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1:20">
      <c r="A38" s="189" t="s">
        <v>10</v>
      </c>
      <c r="B38" s="189"/>
      <c r="C38" s="18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1:20">
      <c r="A39" s="189"/>
      <c r="B39" s="189"/>
      <c r="C39" s="18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1:20" ht="19.5">
      <c r="A40" s="189"/>
      <c r="B40" s="189"/>
      <c r="C40" s="18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841" t="s">
        <v>848</v>
      </c>
      <c r="Q40" s="841"/>
      <c r="R40" s="841"/>
      <c r="S40" s="841"/>
      <c r="T40" s="841"/>
    </row>
    <row r="41" spans="1:20" ht="16.5" customHeight="1">
      <c r="A41" s="83" t="s">
        <v>1022</v>
      </c>
      <c r="B41" s="221"/>
      <c r="C41" s="180"/>
      <c r="D41" s="180"/>
      <c r="E41" s="180"/>
      <c r="F41" s="180"/>
      <c r="G41" s="180"/>
      <c r="H41" s="189"/>
      <c r="I41" s="180"/>
      <c r="J41" s="189"/>
      <c r="K41" s="189"/>
      <c r="L41" s="189"/>
      <c r="M41" s="189"/>
      <c r="N41" s="189"/>
      <c r="O41" s="189"/>
      <c r="P41" s="841" t="s">
        <v>849</v>
      </c>
      <c r="Q41" s="841"/>
      <c r="R41" s="841"/>
      <c r="S41" s="841"/>
      <c r="T41" s="841"/>
    </row>
    <row r="42" spans="1:20" ht="12.75" customHeight="1">
      <c r="A42" s="180"/>
      <c r="B42" s="180"/>
      <c r="C42" s="180"/>
      <c r="D42" s="180"/>
      <c r="E42" s="180"/>
      <c r="F42" s="180"/>
      <c r="G42" s="180"/>
      <c r="H42" s="180"/>
      <c r="I42" s="189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</row>
    <row r="43" spans="1:20" ht="12.75" customHeight="1">
      <c r="A43" s="180"/>
      <c r="B43" s="180"/>
      <c r="C43" s="180"/>
      <c r="D43" s="180"/>
      <c r="E43" s="180"/>
      <c r="F43" s="180"/>
      <c r="G43" s="180"/>
      <c r="H43" s="180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</row>
    <row r="44" spans="1:20">
      <c r="A44" s="323"/>
      <c r="B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</row>
    <row r="46" spans="1:20">
      <c r="A46" s="1107"/>
      <c r="B46" s="1107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  <c r="O46" s="1107"/>
      <c r="P46" s="1107"/>
      <c r="Q46" s="1107"/>
      <c r="R46" s="1107"/>
      <c r="S46" s="1107"/>
      <c r="T46" s="1107"/>
    </row>
  </sheetData>
  <mergeCells count="41">
    <mergeCell ref="A5:T6"/>
    <mergeCell ref="A3:T3"/>
    <mergeCell ref="A4:T4"/>
    <mergeCell ref="G2:I2"/>
    <mergeCell ref="A7:T7"/>
    <mergeCell ref="Q2:T2"/>
    <mergeCell ref="A46:T46"/>
    <mergeCell ref="L8:T8"/>
    <mergeCell ref="A9:A10"/>
    <mergeCell ref="B9:B10"/>
    <mergeCell ref="C9:G9"/>
    <mergeCell ref="H9:H10"/>
    <mergeCell ref="I9:L9"/>
    <mergeCell ref="M9:R9"/>
    <mergeCell ref="S9:T9"/>
    <mergeCell ref="A8:C8"/>
    <mergeCell ref="P40:T40"/>
    <mergeCell ref="P41:T4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</mergeCells>
  <phoneticPr fontId="0" type="noConversion"/>
  <printOptions horizontalCentered="1"/>
  <pageMargins left="0.42" right="0.33" top="0.23622047244094491" bottom="0" header="0.31496062992125984" footer="0.31496062992125984"/>
  <pageSetup paperSize="9" scale="67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T46"/>
  <sheetViews>
    <sheetView tabSelected="1" view="pageBreakPreview" topLeftCell="A10" zoomScale="85" zoomScaleNormal="85" zoomScaleSheetLayoutView="85" workbookViewId="0">
      <selection activeCell="O27" sqref="O27"/>
    </sheetView>
  </sheetViews>
  <sheetFormatPr defaultRowHeight="12.75"/>
  <cols>
    <col min="1" max="1" width="5.5703125" style="319" customWidth="1"/>
    <col min="2" max="2" width="16.5703125" style="319" bestFit="1" customWidth="1"/>
    <col min="3" max="3" width="10.28515625" style="319" customWidth="1"/>
    <col min="4" max="4" width="8.42578125" style="319" customWidth="1"/>
    <col min="5" max="6" width="9.85546875" style="319" customWidth="1"/>
    <col min="7" max="7" width="10.85546875" style="319" customWidth="1"/>
    <col min="8" max="8" width="12.85546875" style="319" customWidth="1"/>
    <col min="9" max="18" width="9.85546875" style="319" customWidth="1"/>
    <col min="19" max="19" width="12.5703125" style="319" bestFit="1" customWidth="1"/>
    <col min="20" max="20" width="11.85546875" style="319" bestFit="1" customWidth="1"/>
    <col min="21" max="16384" width="9.140625" style="319"/>
  </cols>
  <sheetData>
    <row r="2" spans="1:20" ht="12.75" customHeight="1">
      <c r="A2" s="180"/>
      <c r="B2" s="180"/>
      <c r="C2" s="180"/>
      <c r="D2" s="180"/>
      <c r="E2" s="180"/>
      <c r="F2" s="180"/>
      <c r="G2" s="1119"/>
      <c r="H2" s="1119"/>
      <c r="I2" s="1119"/>
      <c r="J2" s="180"/>
      <c r="K2" s="180"/>
      <c r="L2" s="180"/>
      <c r="M2" s="180"/>
      <c r="N2" s="180"/>
      <c r="O2" s="180"/>
      <c r="P2" s="180"/>
      <c r="Q2" s="180"/>
      <c r="R2" s="180"/>
      <c r="S2" s="1121" t="s">
        <v>509</v>
      </c>
      <c r="T2" s="1121"/>
    </row>
    <row r="3" spans="1:20" ht="15.75">
      <c r="A3" s="1117" t="s">
        <v>0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0" ht="18">
      <c r="A4" s="1118" t="s">
        <v>717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</row>
    <row r="5" spans="1:20" ht="12.75" customHeight="1">
      <c r="A5" s="1116" t="s">
        <v>726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  <c r="S5" s="1116"/>
      <c r="T5" s="1116"/>
    </row>
    <row r="6" spans="1:20" s="320" customFormat="1" ht="7.5" customHeight="1">
      <c r="A6" s="1116"/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6"/>
      <c r="R6" s="1116"/>
      <c r="S6" s="1116"/>
      <c r="T6" s="1116"/>
    </row>
    <row r="7" spans="1:20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</row>
    <row r="8" spans="1:20" ht="15.75">
      <c r="A8" s="840" t="s">
        <v>850</v>
      </c>
      <c r="B8" s="840"/>
      <c r="C8" s="840"/>
      <c r="D8" s="180"/>
      <c r="E8" s="180"/>
      <c r="F8" s="180"/>
      <c r="G8" s="180"/>
      <c r="H8" s="205"/>
      <c r="I8" s="180"/>
      <c r="J8" s="180"/>
      <c r="K8" s="180"/>
      <c r="L8" s="1108"/>
      <c r="M8" s="1108"/>
      <c r="N8" s="1108"/>
      <c r="O8" s="1108"/>
      <c r="P8" s="1108"/>
      <c r="Q8" s="1108"/>
      <c r="R8" s="1108"/>
      <c r="S8" s="1108"/>
      <c r="T8" s="1108"/>
    </row>
    <row r="9" spans="1:20" ht="52.5" customHeight="1">
      <c r="A9" s="1109" t="s">
        <v>2</v>
      </c>
      <c r="B9" s="1109" t="s">
        <v>3</v>
      </c>
      <c r="C9" s="1110" t="s">
        <v>462</v>
      </c>
      <c r="D9" s="1111"/>
      <c r="E9" s="1111"/>
      <c r="F9" s="1111"/>
      <c r="G9" s="1112"/>
      <c r="H9" s="1113" t="s">
        <v>79</v>
      </c>
      <c r="I9" s="1110" t="s">
        <v>80</v>
      </c>
      <c r="J9" s="1111"/>
      <c r="K9" s="1111"/>
      <c r="L9" s="1112"/>
      <c r="M9" s="1109" t="s">
        <v>625</v>
      </c>
      <c r="N9" s="1109"/>
      <c r="O9" s="1109"/>
      <c r="P9" s="1109"/>
      <c r="Q9" s="1109"/>
      <c r="R9" s="1109"/>
      <c r="S9" s="1115" t="s">
        <v>681</v>
      </c>
      <c r="T9" s="1115"/>
    </row>
    <row r="10" spans="1:20" ht="44.45" customHeight="1">
      <c r="A10" s="1109"/>
      <c r="B10" s="1109"/>
      <c r="C10" s="206" t="s">
        <v>5</v>
      </c>
      <c r="D10" s="206" t="s">
        <v>6</v>
      </c>
      <c r="E10" s="206" t="s">
        <v>335</v>
      </c>
      <c r="F10" s="207" t="s">
        <v>94</v>
      </c>
      <c r="G10" s="207" t="s">
        <v>217</v>
      </c>
      <c r="H10" s="1114"/>
      <c r="I10" s="215" t="s">
        <v>84</v>
      </c>
      <c r="J10" s="215" t="s">
        <v>17</v>
      </c>
      <c r="K10" s="215" t="s">
        <v>37</v>
      </c>
      <c r="L10" s="215" t="s">
        <v>660</v>
      </c>
      <c r="M10" s="220" t="s">
        <v>15</v>
      </c>
      <c r="N10" s="220" t="s">
        <v>626</v>
      </c>
      <c r="O10" s="220" t="s">
        <v>627</v>
      </c>
      <c r="P10" s="220" t="s">
        <v>628</v>
      </c>
      <c r="Q10" s="220" t="s">
        <v>629</v>
      </c>
      <c r="R10" s="220" t="s">
        <v>630</v>
      </c>
      <c r="S10" s="232" t="s">
        <v>686</v>
      </c>
      <c r="T10" s="232" t="s">
        <v>684</v>
      </c>
    </row>
    <row r="11" spans="1:20" s="321" customFormat="1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226">
        <v>15</v>
      </c>
      <c r="P11" s="226">
        <v>16</v>
      </c>
      <c r="Q11" s="226">
        <v>17</v>
      </c>
      <c r="R11" s="226">
        <v>18</v>
      </c>
      <c r="S11" s="226">
        <v>19</v>
      </c>
      <c r="T11" s="226">
        <v>20</v>
      </c>
    </row>
    <row r="12" spans="1:20" ht="14.25">
      <c r="A12" s="121">
        <v>1</v>
      </c>
      <c r="B12" s="40" t="s">
        <v>869</v>
      </c>
      <c r="C12" s="1105">
        <v>51466</v>
      </c>
      <c r="D12" s="1106"/>
      <c r="E12" s="601">
        <v>0</v>
      </c>
      <c r="F12" s="601">
        <v>0</v>
      </c>
      <c r="G12" s="601">
        <f>SUM(C12:F12)</f>
        <v>51466</v>
      </c>
      <c r="H12" s="602">
        <v>240</v>
      </c>
      <c r="I12" s="601">
        <f>(G12*H12*150)/1000000</f>
        <v>1852.7760000000001</v>
      </c>
      <c r="J12" s="601">
        <f>I12/2</f>
        <v>926.38800000000003</v>
      </c>
      <c r="K12" s="601">
        <f>J12</f>
        <v>926.38800000000003</v>
      </c>
      <c r="L12" s="601">
        <v>0</v>
      </c>
      <c r="M12" s="601">
        <v>0</v>
      </c>
      <c r="N12" s="601">
        <v>0</v>
      </c>
      <c r="O12" s="601">
        <v>0</v>
      </c>
      <c r="P12" s="601">
        <v>0</v>
      </c>
      <c r="Q12" s="601">
        <v>0</v>
      </c>
      <c r="R12" s="601">
        <v>0</v>
      </c>
      <c r="S12" s="601" t="s">
        <v>962</v>
      </c>
      <c r="T12" s="601">
        <f>(I12*1500)/100000</f>
        <v>27.791640000000001</v>
      </c>
    </row>
    <row r="13" spans="1:20" ht="14.25">
      <c r="A13" s="121">
        <v>2</v>
      </c>
      <c r="B13" s="40" t="s">
        <v>870</v>
      </c>
      <c r="C13" s="1105">
        <v>12266</v>
      </c>
      <c r="D13" s="1106"/>
      <c r="E13" s="601">
        <v>0</v>
      </c>
      <c r="F13" s="601">
        <v>0</v>
      </c>
      <c r="G13" s="601">
        <f t="shared" ref="G13:G33" si="0">SUM(C13:F13)</f>
        <v>12266</v>
      </c>
      <c r="H13" s="602">
        <v>240</v>
      </c>
      <c r="I13" s="601">
        <f t="shared" ref="I13:I33" si="1">(G13*H13*150)/1000000</f>
        <v>441.57600000000002</v>
      </c>
      <c r="J13" s="601">
        <f t="shared" ref="J13:J33" si="2">I13/2</f>
        <v>220.78800000000001</v>
      </c>
      <c r="K13" s="601">
        <f t="shared" ref="K13:K33" si="3">J13</f>
        <v>220.78800000000001</v>
      </c>
      <c r="L13" s="601">
        <v>0</v>
      </c>
      <c r="M13" s="601">
        <v>0</v>
      </c>
      <c r="N13" s="601">
        <v>0</v>
      </c>
      <c r="O13" s="601">
        <v>0</v>
      </c>
      <c r="P13" s="601">
        <v>0</v>
      </c>
      <c r="Q13" s="601">
        <v>0</v>
      </c>
      <c r="R13" s="601">
        <v>0</v>
      </c>
      <c r="S13" s="601" t="s">
        <v>962</v>
      </c>
      <c r="T13" s="601">
        <f t="shared" ref="T13:T33" si="4">(I13*1500)/100000</f>
        <v>6.62364</v>
      </c>
    </row>
    <row r="14" spans="1:20" ht="14.25">
      <c r="A14" s="121">
        <v>3</v>
      </c>
      <c r="B14" s="40" t="s">
        <v>871</v>
      </c>
      <c r="C14" s="1105">
        <v>29743</v>
      </c>
      <c r="D14" s="1106"/>
      <c r="E14" s="601">
        <v>0</v>
      </c>
      <c r="F14" s="601">
        <v>0</v>
      </c>
      <c r="G14" s="601">
        <f t="shared" si="0"/>
        <v>29743</v>
      </c>
      <c r="H14" s="602">
        <v>240</v>
      </c>
      <c r="I14" s="601">
        <f t="shared" si="1"/>
        <v>1070.748</v>
      </c>
      <c r="J14" s="601">
        <f t="shared" si="2"/>
        <v>535.37400000000002</v>
      </c>
      <c r="K14" s="601">
        <f t="shared" si="3"/>
        <v>535.37400000000002</v>
      </c>
      <c r="L14" s="601">
        <v>0</v>
      </c>
      <c r="M14" s="601">
        <v>0</v>
      </c>
      <c r="N14" s="601">
        <v>0</v>
      </c>
      <c r="O14" s="601">
        <v>0</v>
      </c>
      <c r="P14" s="601">
        <v>0</v>
      </c>
      <c r="Q14" s="601">
        <v>0</v>
      </c>
      <c r="R14" s="601">
        <v>0</v>
      </c>
      <c r="S14" s="601" t="s">
        <v>962</v>
      </c>
      <c r="T14" s="601">
        <f t="shared" si="4"/>
        <v>16.061219999999999</v>
      </c>
    </row>
    <row r="15" spans="1:20" ht="14.25">
      <c r="A15" s="121">
        <v>4</v>
      </c>
      <c r="B15" s="40" t="s">
        <v>872</v>
      </c>
      <c r="C15" s="1105">
        <v>14862</v>
      </c>
      <c r="D15" s="1106"/>
      <c r="E15" s="601">
        <v>0</v>
      </c>
      <c r="F15" s="601">
        <v>0</v>
      </c>
      <c r="G15" s="601">
        <f t="shared" si="0"/>
        <v>14862</v>
      </c>
      <c r="H15" s="602">
        <v>240</v>
      </c>
      <c r="I15" s="601">
        <f t="shared" si="1"/>
        <v>535.03200000000004</v>
      </c>
      <c r="J15" s="601">
        <f t="shared" si="2"/>
        <v>267.51600000000002</v>
      </c>
      <c r="K15" s="601">
        <f t="shared" si="3"/>
        <v>267.51600000000002</v>
      </c>
      <c r="L15" s="601">
        <v>0</v>
      </c>
      <c r="M15" s="601">
        <v>0</v>
      </c>
      <c r="N15" s="601">
        <v>0</v>
      </c>
      <c r="O15" s="601">
        <v>0</v>
      </c>
      <c r="P15" s="601">
        <v>0</v>
      </c>
      <c r="Q15" s="601">
        <v>0</v>
      </c>
      <c r="R15" s="601">
        <v>0</v>
      </c>
      <c r="S15" s="601" t="s">
        <v>962</v>
      </c>
      <c r="T15" s="601">
        <f t="shared" si="4"/>
        <v>8.0254800000000017</v>
      </c>
    </row>
    <row r="16" spans="1:20" ht="14.25">
      <c r="A16" s="121">
        <v>5</v>
      </c>
      <c r="B16" s="40" t="s">
        <v>873</v>
      </c>
      <c r="C16" s="1105">
        <v>12081</v>
      </c>
      <c r="D16" s="1106"/>
      <c r="E16" s="601">
        <v>0</v>
      </c>
      <c r="F16" s="601">
        <v>0</v>
      </c>
      <c r="G16" s="601">
        <f t="shared" si="0"/>
        <v>12081</v>
      </c>
      <c r="H16" s="602">
        <v>240</v>
      </c>
      <c r="I16" s="601">
        <f t="shared" si="1"/>
        <v>434.916</v>
      </c>
      <c r="J16" s="601">
        <f t="shared" si="2"/>
        <v>217.458</v>
      </c>
      <c r="K16" s="601">
        <f t="shared" si="3"/>
        <v>217.458</v>
      </c>
      <c r="L16" s="601">
        <v>0</v>
      </c>
      <c r="M16" s="601">
        <v>0</v>
      </c>
      <c r="N16" s="601">
        <v>0</v>
      </c>
      <c r="O16" s="601">
        <v>0</v>
      </c>
      <c r="P16" s="601">
        <v>0</v>
      </c>
      <c r="Q16" s="601">
        <v>0</v>
      </c>
      <c r="R16" s="601">
        <v>0</v>
      </c>
      <c r="S16" s="601" t="s">
        <v>962</v>
      </c>
      <c r="T16" s="601">
        <f t="shared" si="4"/>
        <v>6.5237400000000001</v>
      </c>
    </row>
    <row r="17" spans="1:20" ht="14.25">
      <c r="A17" s="121">
        <v>6</v>
      </c>
      <c r="B17" s="40" t="s">
        <v>874</v>
      </c>
      <c r="C17" s="1105">
        <v>31068</v>
      </c>
      <c r="D17" s="1106"/>
      <c r="E17" s="601">
        <v>0</v>
      </c>
      <c r="F17" s="601">
        <v>0</v>
      </c>
      <c r="G17" s="601">
        <f t="shared" si="0"/>
        <v>31068</v>
      </c>
      <c r="H17" s="602">
        <v>240</v>
      </c>
      <c r="I17" s="601">
        <f t="shared" si="1"/>
        <v>1118.4480000000001</v>
      </c>
      <c r="J17" s="601">
        <f t="shared" si="2"/>
        <v>559.22400000000005</v>
      </c>
      <c r="K17" s="601">
        <f t="shared" si="3"/>
        <v>559.22400000000005</v>
      </c>
      <c r="L17" s="601">
        <v>0</v>
      </c>
      <c r="M17" s="601">
        <v>0</v>
      </c>
      <c r="N17" s="601">
        <v>0</v>
      </c>
      <c r="O17" s="601">
        <v>0</v>
      </c>
      <c r="P17" s="601">
        <v>0</v>
      </c>
      <c r="Q17" s="601">
        <v>0</v>
      </c>
      <c r="R17" s="601">
        <v>0</v>
      </c>
      <c r="S17" s="601" t="s">
        <v>962</v>
      </c>
      <c r="T17" s="601">
        <f t="shared" si="4"/>
        <v>16.776720000000001</v>
      </c>
    </row>
    <row r="18" spans="1:20" ht="14.25">
      <c r="A18" s="121">
        <v>7</v>
      </c>
      <c r="B18" s="40" t="s">
        <v>875</v>
      </c>
      <c r="C18" s="1105">
        <v>22948</v>
      </c>
      <c r="D18" s="1106"/>
      <c r="E18" s="601">
        <v>0</v>
      </c>
      <c r="F18" s="601">
        <v>0</v>
      </c>
      <c r="G18" s="601">
        <f t="shared" si="0"/>
        <v>22948</v>
      </c>
      <c r="H18" s="602">
        <v>240</v>
      </c>
      <c r="I18" s="601">
        <f t="shared" si="1"/>
        <v>826.12800000000004</v>
      </c>
      <c r="J18" s="601">
        <f t="shared" si="2"/>
        <v>413.06400000000002</v>
      </c>
      <c r="K18" s="601">
        <f t="shared" si="3"/>
        <v>413.06400000000002</v>
      </c>
      <c r="L18" s="601">
        <v>0</v>
      </c>
      <c r="M18" s="601">
        <v>0</v>
      </c>
      <c r="N18" s="601">
        <v>0</v>
      </c>
      <c r="O18" s="601">
        <v>0</v>
      </c>
      <c r="P18" s="601">
        <v>0</v>
      </c>
      <c r="Q18" s="601">
        <v>0</v>
      </c>
      <c r="R18" s="601">
        <v>0</v>
      </c>
      <c r="S18" s="601" t="s">
        <v>962</v>
      </c>
      <c r="T18" s="601">
        <f t="shared" si="4"/>
        <v>12.391920000000001</v>
      </c>
    </row>
    <row r="19" spans="1:20" ht="14.25">
      <c r="A19" s="121">
        <v>8</v>
      </c>
      <c r="B19" s="40" t="s">
        <v>876</v>
      </c>
      <c r="C19" s="1105">
        <v>32848</v>
      </c>
      <c r="D19" s="1106"/>
      <c r="E19" s="601">
        <v>0</v>
      </c>
      <c r="F19" s="601">
        <v>0</v>
      </c>
      <c r="G19" s="601">
        <f t="shared" si="0"/>
        <v>32848</v>
      </c>
      <c r="H19" s="602">
        <v>240</v>
      </c>
      <c r="I19" s="601">
        <f t="shared" si="1"/>
        <v>1182.528</v>
      </c>
      <c r="J19" s="601">
        <f t="shared" si="2"/>
        <v>591.26400000000001</v>
      </c>
      <c r="K19" s="601">
        <f t="shared" si="3"/>
        <v>591.26400000000001</v>
      </c>
      <c r="L19" s="601">
        <v>0</v>
      </c>
      <c r="M19" s="601">
        <v>0</v>
      </c>
      <c r="N19" s="601">
        <v>0</v>
      </c>
      <c r="O19" s="601">
        <v>0</v>
      </c>
      <c r="P19" s="601">
        <v>0</v>
      </c>
      <c r="Q19" s="601">
        <v>0</v>
      </c>
      <c r="R19" s="601">
        <v>0</v>
      </c>
      <c r="S19" s="601" t="s">
        <v>962</v>
      </c>
      <c r="T19" s="601">
        <f t="shared" si="4"/>
        <v>17.737919999999999</v>
      </c>
    </row>
    <row r="20" spans="1:20" ht="14.25">
      <c r="A20" s="121">
        <v>9</v>
      </c>
      <c r="B20" s="40" t="s">
        <v>877</v>
      </c>
      <c r="C20" s="1105">
        <v>12770</v>
      </c>
      <c r="D20" s="1106"/>
      <c r="E20" s="601">
        <v>0</v>
      </c>
      <c r="F20" s="601">
        <v>0</v>
      </c>
      <c r="G20" s="601">
        <f t="shared" si="0"/>
        <v>12770</v>
      </c>
      <c r="H20" s="602">
        <v>240</v>
      </c>
      <c r="I20" s="601">
        <f t="shared" si="1"/>
        <v>459.72</v>
      </c>
      <c r="J20" s="601">
        <f t="shared" si="2"/>
        <v>229.86</v>
      </c>
      <c r="K20" s="601">
        <f t="shared" si="3"/>
        <v>229.86</v>
      </c>
      <c r="L20" s="601">
        <v>0</v>
      </c>
      <c r="M20" s="601">
        <v>0</v>
      </c>
      <c r="N20" s="601">
        <v>0</v>
      </c>
      <c r="O20" s="601">
        <v>0</v>
      </c>
      <c r="P20" s="601">
        <v>0</v>
      </c>
      <c r="Q20" s="601">
        <v>0</v>
      </c>
      <c r="R20" s="601">
        <v>0</v>
      </c>
      <c r="S20" s="601" t="s">
        <v>962</v>
      </c>
      <c r="T20" s="601">
        <f t="shared" si="4"/>
        <v>6.8958000000000004</v>
      </c>
    </row>
    <row r="21" spans="1:20" ht="14.25">
      <c r="A21" s="121">
        <v>10</v>
      </c>
      <c r="B21" s="40" t="s">
        <v>878</v>
      </c>
      <c r="C21" s="1105">
        <v>31874</v>
      </c>
      <c r="D21" s="1106"/>
      <c r="E21" s="601">
        <v>0</v>
      </c>
      <c r="F21" s="601">
        <v>0</v>
      </c>
      <c r="G21" s="601">
        <f t="shared" si="0"/>
        <v>31874</v>
      </c>
      <c r="H21" s="602">
        <v>240</v>
      </c>
      <c r="I21" s="601">
        <f t="shared" si="1"/>
        <v>1147.4639999999999</v>
      </c>
      <c r="J21" s="601">
        <f t="shared" si="2"/>
        <v>573.73199999999997</v>
      </c>
      <c r="K21" s="601">
        <f t="shared" si="3"/>
        <v>573.73199999999997</v>
      </c>
      <c r="L21" s="601">
        <v>0</v>
      </c>
      <c r="M21" s="601">
        <v>0</v>
      </c>
      <c r="N21" s="601">
        <v>0</v>
      </c>
      <c r="O21" s="601">
        <v>0</v>
      </c>
      <c r="P21" s="601">
        <v>0</v>
      </c>
      <c r="Q21" s="601">
        <v>0</v>
      </c>
      <c r="R21" s="601">
        <v>0</v>
      </c>
      <c r="S21" s="601" t="s">
        <v>962</v>
      </c>
      <c r="T21" s="601">
        <f t="shared" si="4"/>
        <v>17.211960000000001</v>
      </c>
    </row>
    <row r="22" spans="1:20" ht="14.25">
      <c r="A22" s="121">
        <v>11</v>
      </c>
      <c r="B22" s="40" t="s">
        <v>879</v>
      </c>
      <c r="C22" s="1105">
        <v>41441</v>
      </c>
      <c r="D22" s="1106"/>
      <c r="E22" s="601">
        <v>0</v>
      </c>
      <c r="F22" s="601">
        <v>0</v>
      </c>
      <c r="G22" s="601">
        <f t="shared" si="0"/>
        <v>41441</v>
      </c>
      <c r="H22" s="602">
        <v>240</v>
      </c>
      <c r="I22" s="601">
        <f t="shared" si="1"/>
        <v>1491.876</v>
      </c>
      <c r="J22" s="601">
        <f t="shared" si="2"/>
        <v>745.93799999999999</v>
      </c>
      <c r="K22" s="601">
        <f t="shared" si="3"/>
        <v>745.93799999999999</v>
      </c>
      <c r="L22" s="601">
        <v>0</v>
      </c>
      <c r="M22" s="601">
        <v>0</v>
      </c>
      <c r="N22" s="601">
        <v>0</v>
      </c>
      <c r="O22" s="601">
        <v>0</v>
      </c>
      <c r="P22" s="601">
        <v>0</v>
      </c>
      <c r="Q22" s="601">
        <v>0</v>
      </c>
      <c r="R22" s="601">
        <v>0</v>
      </c>
      <c r="S22" s="601" t="s">
        <v>962</v>
      </c>
      <c r="T22" s="601">
        <f t="shared" si="4"/>
        <v>22.378139999999998</v>
      </c>
    </row>
    <row r="23" spans="1:20" ht="14.25">
      <c r="A23" s="121">
        <v>12</v>
      </c>
      <c r="B23" s="40" t="s">
        <v>880</v>
      </c>
      <c r="C23" s="1105">
        <v>15924</v>
      </c>
      <c r="D23" s="1106"/>
      <c r="E23" s="601">
        <v>0</v>
      </c>
      <c r="F23" s="601">
        <v>0</v>
      </c>
      <c r="G23" s="601">
        <f t="shared" si="0"/>
        <v>15924</v>
      </c>
      <c r="H23" s="602">
        <v>240</v>
      </c>
      <c r="I23" s="601">
        <f t="shared" si="1"/>
        <v>573.26400000000001</v>
      </c>
      <c r="J23" s="601">
        <f t="shared" si="2"/>
        <v>286.63200000000001</v>
      </c>
      <c r="K23" s="601">
        <f t="shared" si="3"/>
        <v>286.63200000000001</v>
      </c>
      <c r="L23" s="601">
        <v>0</v>
      </c>
      <c r="M23" s="601">
        <v>0</v>
      </c>
      <c r="N23" s="601">
        <v>0</v>
      </c>
      <c r="O23" s="601">
        <v>0</v>
      </c>
      <c r="P23" s="601">
        <v>0</v>
      </c>
      <c r="Q23" s="601">
        <v>0</v>
      </c>
      <c r="R23" s="601">
        <v>0</v>
      </c>
      <c r="S23" s="601" t="s">
        <v>962</v>
      </c>
      <c r="T23" s="601">
        <f t="shared" si="4"/>
        <v>8.5989599999999999</v>
      </c>
    </row>
    <row r="24" spans="1:20" ht="14.25">
      <c r="A24" s="121">
        <v>13</v>
      </c>
      <c r="B24" s="40" t="s">
        <v>881</v>
      </c>
      <c r="C24" s="1105">
        <v>60443</v>
      </c>
      <c r="D24" s="1106"/>
      <c r="E24" s="601">
        <v>0</v>
      </c>
      <c r="F24" s="601">
        <v>0</v>
      </c>
      <c r="G24" s="601">
        <f t="shared" si="0"/>
        <v>60443</v>
      </c>
      <c r="H24" s="602">
        <v>240</v>
      </c>
      <c r="I24" s="601">
        <f t="shared" si="1"/>
        <v>2175.9479999999999</v>
      </c>
      <c r="J24" s="601">
        <f t="shared" si="2"/>
        <v>1087.9739999999999</v>
      </c>
      <c r="K24" s="601">
        <f t="shared" si="3"/>
        <v>1087.9739999999999</v>
      </c>
      <c r="L24" s="601">
        <v>0</v>
      </c>
      <c r="M24" s="601">
        <v>0</v>
      </c>
      <c r="N24" s="601">
        <v>0</v>
      </c>
      <c r="O24" s="601">
        <v>0</v>
      </c>
      <c r="P24" s="601">
        <v>0</v>
      </c>
      <c r="Q24" s="601">
        <v>0</v>
      </c>
      <c r="R24" s="601">
        <v>0</v>
      </c>
      <c r="S24" s="601" t="s">
        <v>962</v>
      </c>
      <c r="T24" s="601">
        <f t="shared" si="4"/>
        <v>32.639220000000002</v>
      </c>
    </row>
    <row r="25" spans="1:20" ht="14.25">
      <c r="A25" s="121">
        <v>14</v>
      </c>
      <c r="B25" s="40" t="s">
        <v>882</v>
      </c>
      <c r="C25" s="1105">
        <v>20831</v>
      </c>
      <c r="D25" s="1106"/>
      <c r="E25" s="601">
        <v>0</v>
      </c>
      <c r="F25" s="601">
        <v>0</v>
      </c>
      <c r="G25" s="601">
        <f t="shared" si="0"/>
        <v>20831</v>
      </c>
      <c r="H25" s="602">
        <v>240</v>
      </c>
      <c r="I25" s="601">
        <f t="shared" si="1"/>
        <v>749.91600000000005</v>
      </c>
      <c r="J25" s="601">
        <f t="shared" si="2"/>
        <v>374.95800000000003</v>
      </c>
      <c r="K25" s="601">
        <f t="shared" si="3"/>
        <v>374.95800000000003</v>
      </c>
      <c r="L25" s="601">
        <v>0</v>
      </c>
      <c r="M25" s="601">
        <v>0</v>
      </c>
      <c r="N25" s="601">
        <v>0</v>
      </c>
      <c r="O25" s="601">
        <v>0</v>
      </c>
      <c r="P25" s="601">
        <v>0</v>
      </c>
      <c r="Q25" s="601">
        <v>0</v>
      </c>
      <c r="R25" s="601">
        <v>0</v>
      </c>
      <c r="S25" s="601" t="s">
        <v>962</v>
      </c>
      <c r="T25" s="601">
        <f t="shared" si="4"/>
        <v>11.24874</v>
      </c>
    </row>
    <row r="26" spans="1:20" ht="14.25">
      <c r="A26" s="121">
        <v>15</v>
      </c>
      <c r="B26" s="40" t="s">
        <v>883</v>
      </c>
      <c r="C26" s="1105">
        <v>21954</v>
      </c>
      <c r="D26" s="1106"/>
      <c r="E26" s="601">
        <v>0</v>
      </c>
      <c r="F26" s="601">
        <v>0</v>
      </c>
      <c r="G26" s="601">
        <f t="shared" si="0"/>
        <v>21954</v>
      </c>
      <c r="H26" s="602">
        <v>240</v>
      </c>
      <c r="I26" s="601">
        <f t="shared" si="1"/>
        <v>790.34400000000005</v>
      </c>
      <c r="J26" s="601">
        <f t="shared" si="2"/>
        <v>395.17200000000003</v>
      </c>
      <c r="K26" s="601">
        <f t="shared" si="3"/>
        <v>395.17200000000003</v>
      </c>
      <c r="L26" s="601">
        <v>0</v>
      </c>
      <c r="M26" s="601">
        <v>0</v>
      </c>
      <c r="N26" s="601">
        <v>0</v>
      </c>
      <c r="O26" s="601">
        <v>0</v>
      </c>
      <c r="P26" s="601">
        <v>0</v>
      </c>
      <c r="Q26" s="601">
        <v>0</v>
      </c>
      <c r="R26" s="601">
        <v>0</v>
      </c>
      <c r="S26" s="601" t="s">
        <v>962</v>
      </c>
      <c r="T26" s="601">
        <f t="shared" si="4"/>
        <v>11.85516</v>
      </c>
    </row>
    <row r="27" spans="1:20" ht="14.25">
      <c r="A27" s="121">
        <v>16</v>
      </c>
      <c r="B27" s="40" t="s">
        <v>884</v>
      </c>
      <c r="C27" s="1105">
        <v>23256</v>
      </c>
      <c r="D27" s="1106"/>
      <c r="E27" s="601">
        <v>0</v>
      </c>
      <c r="F27" s="601">
        <v>0</v>
      </c>
      <c r="G27" s="601">
        <f t="shared" si="0"/>
        <v>23256</v>
      </c>
      <c r="H27" s="602">
        <v>240</v>
      </c>
      <c r="I27" s="601">
        <f t="shared" si="1"/>
        <v>837.21600000000001</v>
      </c>
      <c r="J27" s="601">
        <f t="shared" si="2"/>
        <v>418.608</v>
      </c>
      <c r="K27" s="601">
        <f t="shared" si="3"/>
        <v>418.608</v>
      </c>
      <c r="L27" s="601">
        <v>0</v>
      </c>
      <c r="M27" s="601">
        <v>0</v>
      </c>
      <c r="N27" s="601">
        <v>0</v>
      </c>
      <c r="O27" s="601">
        <v>0</v>
      </c>
      <c r="P27" s="601">
        <v>0</v>
      </c>
      <c r="Q27" s="601">
        <v>0</v>
      </c>
      <c r="R27" s="601">
        <v>0</v>
      </c>
      <c r="S27" s="601" t="s">
        <v>962</v>
      </c>
      <c r="T27" s="601">
        <f t="shared" si="4"/>
        <v>12.55824</v>
      </c>
    </row>
    <row r="28" spans="1:20" ht="14.25">
      <c r="A28" s="121">
        <v>17</v>
      </c>
      <c r="B28" s="40" t="s">
        <v>885</v>
      </c>
      <c r="C28" s="1105">
        <v>13716</v>
      </c>
      <c r="D28" s="1106"/>
      <c r="E28" s="601">
        <v>0</v>
      </c>
      <c r="F28" s="601">
        <v>0</v>
      </c>
      <c r="G28" s="601">
        <f t="shared" si="0"/>
        <v>13716</v>
      </c>
      <c r="H28" s="602">
        <v>240</v>
      </c>
      <c r="I28" s="601">
        <f t="shared" si="1"/>
        <v>493.77600000000001</v>
      </c>
      <c r="J28" s="601">
        <f t="shared" si="2"/>
        <v>246.88800000000001</v>
      </c>
      <c r="K28" s="601">
        <f t="shared" si="3"/>
        <v>246.88800000000001</v>
      </c>
      <c r="L28" s="601">
        <v>0</v>
      </c>
      <c r="M28" s="601">
        <v>0</v>
      </c>
      <c r="N28" s="601">
        <v>0</v>
      </c>
      <c r="O28" s="601">
        <v>0</v>
      </c>
      <c r="P28" s="601">
        <v>0</v>
      </c>
      <c r="Q28" s="601">
        <v>0</v>
      </c>
      <c r="R28" s="601">
        <v>0</v>
      </c>
      <c r="S28" s="601" t="s">
        <v>962</v>
      </c>
      <c r="T28" s="601">
        <f t="shared" si="4"/>
        <v>7.4066400000000003</v>
      </c>
    </row>
    <row r="29" spans="1:20" ht="14.25">
      <c r="A29" s="121">
        <v>18</v>
      </c>
      <c r="B29" s="40" t="s">
        <v>888</v>
      </c>
      <c r="C29" s="1105">
        <v>41082</v>
      </c>
      <c r="D29" s="1106"/>
      <c r="E29" s="601">
        <v>0</v>
      </c>
      <c r="F29" s="601">
        <v>0</v>
      </c>
      <c r="G29" s="601">
        <f t="shared" si="0"/>
        <v>41082</v>
      </c>
      <c r="H29" s="602">
        <v>240</v>
      </c>
      <c r="I29" s="601">
        <f t="shared" si="1"/>
        <v>1478.952</v>
      </c>
      <c r="J29" s="601">
        <f t="shared" si="2"/>
        <v>739.476</v>
      </c>
      <c r="K29" s="601">
        <f t="shared" si="3"/>
        <v>739.476</v>
      </c>
      <c r="L29" s="601">
        <v>0</v>
      </c>
      <c r="M29" s="601">
        <v>0</v>
      </c>
      <c r="N29" s="601">
        <v>0</v>
      </c>
      <c r="O29" s="601">
        <v>0</v>
      </c>
      <c r="P29" s="601">
        <v>0</v>
      </c>
      <c r="Q29" s="601">
        <v>0</v>
      </c>
      <c r="R29" s="601">
        <v>0</v>
      </c>
      <c r="S29" s="601" t="s">
        <v>962</v>
      </c>
      <c r="T29" s="601">
        <f t="shared" si="4"/>
        <v>22.184280000000001</v>
      </c>
    </row>
    <row r="30" spans="1:20" ht="14.25">
      <c r="A30" s="121">
        <v>19</v>
      </c>
      <c r="B30" s="40" t="s">
        <v>886</v>
      </c>
      <c r="C30" s="1105">
        <v>15544</v>
      </c>
      <c r="D30" s="1106"/>
      <c r="E30" s="601">
        <v>0</v>
      </c>
      <c r="F30" s="601">
        <v>0</v>
      </c>
      <c r="G30" s="601">
        <f t="shared" si="0"/>
        <v>15544</v>
      </c>
      <c r="H30" s="602">
        <v>240</v>
      </c>
      <c r="I30" s="601">
        <f t="shared" si="1"/>
        <v>559.58399999999995</v>
      </c>
      <c r="J30" s="601">
        <f t="shared" si="2"/>
        <v>279.79199999999997</v>
      </c>
      <c r="K30" s="601">
        <f t="shared" si="3"/>
        <v>279.79199999999997</v>
      </c>
      <c r="L30" s="601">
        <v>0</v>
      </c>
      <c r="M30" s="601">
        <v>0</v>
      </c>
      <c r="N30" s="601">
        <v>0</v>
      </c>
      <c r="O30" s="601">
        <v>0</v>
      </c>
      <c r="P30" s="601">
        <v>0</v>
      </c>
      <c r="Q30" s="601">
        <v>0</v>
      </c>
      <c r="R30" s="601">
        <v>0</v>
      </c>
      <c r="S30" s="601" t="s">
        <v>962</v>
      </c>
      <c r="T30" s="601">
        <f t="shared" si="4"/>
        <v>8.3937599999999986</v>
      </c>
    </row>
    <row r="31" spans="1:20" ht="14.25">
      <c r="A31" s="121">
        <v>20</v>
      </c>
      <c r="B31" s="40" t="s">
        <v>887</v>
      </c>
      <c r="C31" s="1105">
        <v>35768</v>
      </c>
      <c r="D31" s="1106"/>
      <c r="E31" s="601">
        <v>0</v>
      </c>
      <c r="F31" s="601">
        <v>0</v>
      </c>
      <c r="G31" s="601">
        <f t="shared" si="0"/>
        <v>35768</v>
      </c>
      <c r="H31" s="602">
        <v>240</v>
      </c>
      <c r="I31" s="601">
        <f t="shared" si="1"/>
        <v>1287.6479999999999</v>
      </c>
      <c r="J31" s="601">
        <f t="shared" si="2"/>
        <v>643.82399999999996</v>
      </c>
      <c r="K31" s="601">
        <f t="shared" si="3"/>
        <v>643.82399999999996</v>
      </c>
      <c r="L31" s="601">
        <v>0</v>
      </c>
      <c r="M31" s="601">
        <v>0</v>
      </c>
      <c r="N31" s="601">
        <v>0</v>
      </c>
      <c r="O31" s="601">
        <v>0</v>
      </c>
      <c r="P31" s="601">
        <v>0</v>
      </c>
      <c r="Q31" s="601">
        <v>0</v>
      </c>
      <c r="R31" s="601">
        <v>0</v>
      </c>
      <c r="S31" s="601" t="s">
        <v>962</v>
      </c>
      <c r="T31" s="601">
        <f t="shared" si="4"/>
        <v>19.314719999999998</v>
      </c>
    </row>
    <row r="32" spans="1:20" ht="14.25">
      <c r="A32" s="121">
        <v>21</v>
      </c>
      <c r="B32" s="40" t="s">
        <v>915</v>
      </c>
      <c r="C32" s="1105">
        <v>18995</v>
      </c>
      <c r="D32" s="1106"/>
      <c r="E32" s="601">
        <v>0</v>
      </c>
      <c r="F32" s="601">
        <v>0</v>
      </c>
      <c r="G32" s="601">
        <f t="shared" si="0"/>
        <v>18995</v>
      </c>
      <c r="H32" s="602">
        <v>240</v>
      </c>
      <c r="I32" s="601">
        <f t="shared" si="1"/>
        <v>683.82</v>
      </c>
      <c r="J32" s="601">
        <f t="shared" si="2"/>
        <v>341.91</v>
      </c>
      <c r="K32" s="601">
        <f t="shared" si="3"/>
        <v>341.91</v>
      </c>
      <c r="L32" s="601">
        <v>0</v>
      </c>
      <c r="M32" s="601">
        <v>0</v>
      </c>
      <c r="N32" s="601">
        <v>0</v>
      </c>
      <c r="O32" s="601">
        <v>0</v>
      </c>
      <c r="P32" s="601">
        <v>0</v>
      </c>
      <c r="Q32" s="601">
        <v>0</v>
      </c>
      <c r="R32" s="601">
        <v>0</v>
      </c>
      <c r="S32" s="601" t="s">
        <v>962</v>
      </c>
      <c r="T32" s="601">
        <f t="shared" si="4"/>
        <v>10.257300000000001</v>
      </c>
    </row>
    <row r="33" spans="1:20" ht="14.25">
      <c r="A33" s="121">
        <v>22</v>
      </c>
      <c r="B33" s="40" t="s">
        <v>890</v>
      </c>
      <c r="C33" s="1105">
        <v>27020</v>
      </c>
      <c r="D33" s="1106"/>
      <c r="E33" s="601">
        <v>0</v>
      </c>
      <c r="F33" s="601">
        <v>0</v>
      </c>
      <c r="G33" s="601">
        <f t="shared" si="0"/>
        <v>27020</v>
      </c>
      <c r="H33" s="602">
        <v>240</v>
      </c>
      <c r="I33" s="601">
        <f t="shared" si="1"/>
        <v>972.72</v>
      </c>
      <c r="J33" s="601">
        <f t="shared" si="2"/>
        <v>486.36</v>
      </c>
      <c r="K33" s="601">
        <f t="shared" si="3"/>
        <v>486.36</v>
      </c>
      <c r="L33" s="601">
        <v>0</v>
      </c>
      <c r="M33" s="601">
        <v>0</v>
      </c>
      <c r="N33" s="601">
        <v>0</v>
      </c>
      <c r="O33" s="601">
        <v>0</v>
      </c>
      <c r="P33" s="601">
        <v>0</v>
      </c>
      <c r="Q33" s="601">
        <v>0</v>
      </c>
      <c r="R33" s="601">
        <v>0</v>
      </c>
      <c r="S33" s="601" t="s">
        <v>962</v>
      </c>
      <c r="T33" s="601">
        <f t="shared" si="4"/>
        <v>14.5908</v>
      </c>
    </row>
    <row r="34" spans="1:20" ht="14.25">
      <c r="A34" s="227" t="s">
        <v>15</v>
      </c>
      <c r="B34" s="185"/>
      <c r="C34" s="1105">
        <f>SUM(C12:D33)</f>
        <v>587900</v>
      </c>
      <c r="D34" s="1106"/>
      <c r="E34" s="601">
        <f>SUM(E12:E33)</f>
        <v>0</v>
      </c>
      <c r="F34" s="601">
        <f t="shared" ref="F34:G34" si="5">SUM(F12:F33)</f>
        <v>0</v>
      </c>
      <c r="G34" s="601">
        <f t="shared" si="5"/>
        <v>587900</v>
      </c>
      <c r="H34" s="602"/>
      <c r="I34" s="601">
        <f t="shared" ref="I34" si="6">SUM(I12:I33)</f>
        <v>21164.399999999998</v>
      </c>
      <c r="J34" s="601">
        <f t="shared" ref="J34" si="7">SUM(J12:J33)</f>
        <v>10582.199999999999</v>
      </c>
      <c r="K34" s="601">
        <f t="shared" ref="K34" si="8">SUM(K12:K33)</f>
        <v>10582.199999999999</v>
      </c>
      <c r="L34" s="601">
        <f t="shared" ref="L34" si="9">SUM(L12:L33)</f>
        <v>0</v>
      </c>
      <c r="M34" s="601">
        <f t="shared" ref="M34" si="10">SUM(M12:M33)</f>
        <v>0</v>
      </c>
      <c r="N34" s="601">
        <f t="shared" ref="N34" si="11">SUM(N12:N33)</f>
        <v>0</v>
      </c>
      <c r="O34" s="601">
        <f t="shared" ref="O34" si="12">SUM(O12:O33)</f>
        <v>0</v>
      </c>
      <c r="P34" s="601">
        <f t="shared" ref="P34" si="13">SUM(P12:P33)</f>
        <v>0</v>
      </c>
      <c r="Q34" s="601">
        <f t="shared" ref="Q34" si="14">SUM(Q12:Q33)</f>
        <v>0</v>
      </c>
      <c r="R34" s="601">
        <f t="shared" ref="R34" si="15">SUM(R12:R33)</f>
        <v>0</v>
      </c>
      <c r="S34" s="601">
        <f t="shared" ref="S34" si="16">SUM(S12:S33)</f>
        <v>0</v>
      </c>
      <c r="T34" s="601">
        <f t="shared" ref="T34" si="17">SUM(T12:T33)</f>
        <v>317.46600000000007</v>
      </c>
    </row>
    <row r="35" spans="1:20">
      <c r="A35" s="186"/>
      <c r="B35" s="186"/>
      <c r="C35" s="186"/>
      <c r="D35" s="186"/>
      <c r="E35" s="186"/>
      <c r="F35" s="186"/>
      <c r="G35" s="186"/>
      <c r="H35" s="186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1:20">
      <c r="A36" s="187" t="s">
        <v>8</v>
      </c>
      <c r="B36" s="188"/>
      <c r="C36" s="188"/>
      <c r="D36" s="186"/>
      <c r="E36" s="186"/>
      <c r="F36" s="186"/>
      <c r="G36" s="186"/>
      <c r="H36" s="186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1:20">
      <c r="A37" s="189" t="s">
        <v>9</v>
      </c>
      <c r="B37" s="189"/>
      <c r="C37" s="18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1:20">
      <c r="A38" s="189" t="s">
        <v>10</v>
      </c>
      <c r="B38" s="189"/>
      <c r="C38" s="18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1:20">
      <c r="A39" s="189"/>
      <c r="B39" s="189"/>
      <c r="C39" s="18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1:20" ht="19.5">
      <c r="A40" s="189"/>
      <c r="B40" s="189"/>
      <c r="C40" s="18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841" t="s">
        <v>848</v>
      </c>
      <c r="Q40" s="841"/>
      <c r="R40" s="841"/>
      <c r="S40" s="841"/>
      <c r="T40" s="841"/>
    </row>
    <row r="41" spans="1:20" ht="19.5">
      <c r="A41" s="83" t="s">
        <v>1022</v>
      </c>
      <c r="B41" s="221"/>
      <c r="C41" s="221"/>
      <c r="D41" s="180"/>
      <c r="E41" s="180"/>
      <c r="F41" s="180"/>
      <c r="G41" s="180"/>
      <c r="H41" s="189"/>
      <c r="I41" s="180"/>
      <c r="J41" s="189"/>
      <c r="K41" s="189"/>
      <c r="L41" s="189"/>
      <c r="M41" s="189"/>
      <c r="N41" s="189"/>
      <c r="O41" s="189"/>
      <c r="P41" s="841" t="s">
        <v>849</v>
      </c>
      <c r="Q41" s="841"/>
      <c r="R41" s="841"/>
      <c r="S41" s="841"/>
      <c r="T41" s="841"/>
    </row>
    <row r="42" spans="1:20" ht="12.75" customHeight="1">
      <c r="I42" s="323"/>
      <c r="J42" s="322"/>
      <c r="K42" s="322"/>
      <c r="L42" s="322"/>
      <c r="M42" s="322"/>
      <c r="N42" s="322"/>
      <c r="O42" s="322"/>
    </row>
    <row r="43" spans="1:20" ht="12.75" customHeight="1">
      <c r="I43" s="322"/>
      <c r="J43" s="322"/>
      <c r="K43" s="322"/>
      <c r="L43" s="322"/>
      <c r="M43" s="322"/>
      <c r="N43" s="322"/>
      <c r="O43" s="322"/>
      <c r="P43" s="1122"/>
      <c r="Q43" s="1122"/>
      <c r="R43" s="1122"/>
      <c r="S43" s="1122"/>
      <c r="T43" s="1122"/>
    </row>
    <row r="44" spans="1:20">
      <c r="A44" s="323"/>
      <c r="B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</row>
    <row r="46" spans="1:20">
      <c r="A46" s="1107"/>
      <c r="B46" s="1107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  <c r="O46" s="1107"/>
      <c r="P46" s="1107"/>
      <c r="Q46" s="1107"/>
      <c r="R46" s="1107"/>
      <c r="S46" s="1107"/>
      <c r="T46" s="1107"/>
    </row>
  </sheetData>
  <mergeCells count="42">
    <mergeCell ref="A46:T46"/>
    <mergeCell ref="P40:T40"/>
    <mergeCell ref="P41:T41"/>
    <mergeCell ref="P43:T4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S2:T2"/>
    <mergeCell ref="A9:A10"/>
    <mergeCell ref="B9:B10"/>
    <mergeCell ref="C9:G9"/>
    <mergeCell ref="H9:H10"/>
    <mergeCell ref="I9:L9"/>
    <mergeCell ref="M9:R9"/>
    <mergeCell ref="S9:T9"/>
    <mergeCell ref="G2:I2"/>
    <mergeCell ref="A3:T3"/>
    <mergeCell ref="A4:T4"/>
    <mergeCell ref="A5:T6"/>
    <mergeCell ref="A7:T7"/>
    <mergeCell ref="A8:C8"/>
    <mergeCell ref="L8:T8"/>
    <mergeCell ref="C24:D24"/>
    <mergeCell ref="C25:D2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X31"/>
  <sheetViews>
    <sheetView view="pageBreakPreview" zoomScale="70" zoomScaleNormal="70" zoomScaleSheetLayoutView="70" workbookViewId="0">
      <selection activeCell="O27" sqref="O27"/>
    </sheetView>
  </sheetViews>
  <sheetFormatPr defaultRowHeight="12.75"/>
  <cols>
    <col min="1" max="1" width="7.28515625" style="405" customWidth="1"/>
    <col min="2" max="2" width="26" style="405" customWidth="1"/>
    <col min="3" max="5" width="11.28515625" style="405" customWidth="1"/>
    <col min="6" max="6" width="16" style="405" customWidth="1"/>
    <col min="7" max="10" width="10.7109375" style="405" customWidth="1"/>
    <col min="11" max="12" width="9.85546875" style="405" bestFit="1" customWidth="1"/>
    <col min="13" max="13" width="9.28515625" style="405" bestFit="1" customWidth="1"/>
    <col min="14" max="14" width="10.5703125" style="405" bestFit="1" customWidth="1"/>
    <col min="15" max="16" width="9.85546875" style="405" bestFit="1" customWidth="1"/>
    <col min="17" max="17" width="9.28515625" style="405" bestFit="1" customWidth="1"/>
    <col min="18" max="18" width="10.5703125" style="405" bestFit="1" customWidth="1"/>
    <col min="19" max="20" width="9.85546875" style="405" bestFit="1" customWidth="1"/>
    <col min="21" max="21" width="8.85546875" style="405" customWidth="1"/>
    <col min="22" max="22" width="10.5703125" style="405" bestFit="1" customWidth="1"/>
    <col min="23" max="16384" width="9.140625" style="405"/>
  </cols>
  <sheetData>
    <row r="2" spans="1:24" ht="24.75" customHeight="1">
      <c r="T2" s="828" t="s">
        <v>515</v>
      </c>
      <c r="U2" s="828"/>
      <c r="V2" s="828"/>
    </row>
    <row r="3" spans="1:24" ht="19.5">
      <c r="A3" s="827" t="s">
        <v>0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</row>
    <row r="4" spans="1:24" ht="20.25">
      <c r="A4" s="827" t="s">
        <v>717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407"/>
      <c r="X4" s="407"/>
    </row>
    <row r="5" spans="1:24" ht="18"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</row>
    <row r="6" spans="1:24" ht="15.75">
      <c r="B6" s="829" t="s">
        <v>768</v>
      </c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409"/>
      <c r="U6" s="830" t="s">
        <v>238</v>
      </c>
      <c r="V6" s="831"/>
    </row>
    <row r="7" spans="1:24" ht="15">
      <c r="K7" s="406"/>
      <c r="L7" s="406"/>
      <c r="M7" s="406"/>
      <c r="N7" s="406"/>
      <c r="O7" s="406"/>
      <c r="P7" s="406"/>
      <c r="Q7" s="406"/>
      <c r="R7" s="406"/>
    </row>
    <row r="8" spans="1:24" ht="24" customHeight="1">
      <c r="A8" s="833" t="s">
        <v>850</v>
      </c>
      <c r="B8" s="833"/>
      <c r="C8" s="833"/>
      <c r="O8" s="832" t="s">
        <v>1017</v>
      </c>
      <c r="P8" s="832"/>
      <c r="Q8" s="832"/>
      <c r="R8" s="832"/>
      <c r="S8" s="832"/>
      <c r="T8" s="832"/>
      <c r="U8" s="832"/>
      <c r="V8" s="832"/>
    </row>
    <row r="9" spans="1:24" s="415" customFormat="1" ht="35.25" customHeight="1">
      <c r="A9" s="814" t="s">
        <v>2</v>
      </c>
      <c r="B9" s="814" t="s">
        <v>139</v>
      </c>
      <c r="C9" s="814" t="s">
        <v>140</v>
      </c>
      <c r="D9" s="814"/>
      <c r="E9" s="814"/>
      <c r="F9" s="814" t="s">
        <v>141</v>
      </c>
      <c r="G9" s="814" t="s">
        <v>170</v>
      </c>
      <c r="H9" s="814"/>
      <c r="I9" s="814"/>
      <c r="J9" s="814"/>
      <c r="K9" s="814"/>
      <c r="L9" s="814"/>
      <c r="M9" s="814"/>
      <c r="N9" s="814"/>
      <c r="O9" s="814" t="s">
        <v>171</v>
      </c>
      <c r="P9" s="814"/>
      <c r="Q9" s="814"/>
      <c r="R9" s="814"/>
      <c r="S9" s="814"/>
      <c r="T9" s="814"/>
      <c r="U9" s="814"/>
      <c r="V9" s="814"/>
    </row>
    <row r="10" spans="1:24" s="415" customFormat="1" ht="15.75">
      <c r="A10" s="814"/>
      <c r="B10" s="814"/>
      <c r="C10" s="814" t="s">
        <v>239</v>
      </c>
      <c r="D10" s="814" t="s">
        <v>38</v>
      </c>
      <c r="E10" s="814" t="s">
        <v>39</v>
      </c>
      <c r="F10" s="814"/>
      <c r="G10" s="814" t="s">
        <v>172</v>
      </c>
      <c r="H10" s="814"/>
      <c r="I10" s="814"/>
      <c r="J10" s="814"/>
      <c r="K10" s="814" t="s">
        <v>156</v>
      </c>
      <c r="L10" s="814"/>
      <c r="M10" s="814"/>
      <c r="N10" s="814"/>
      <c r="O10" s="814" t="s">
        <v>142</v>
      </c>
      <c r="P10" s="814"/>
      <c r="Q10" s="814"/>
      <c r="R10" s="814"/>
      <c r="S10" s="814" t="s">
        <v>155</v>
      </c>
      <c r="T10" s="814"/>
      <c r="U10" s="814"/>
      <c r="V10" s="814"/>
    </row>
    <row r="11" spans="1:24" s="415" customFormat="1" ht="15">
      <c r="A11" s="814"/>
      <c r="B11" s="814"/>
      <c r="C11" s="814"/>
      <c r="D11" s="814"/>
      <c r="E11" s="814"/>
      <c r="F11" s="814"/>
      <c r="G11" s="815" t="s">
        <v>143</v>
      </c>
      <c r="H11" s="816"/>
      <c r="I11" s="817"/>
      <c r="J11" s="821" t="s">
        <v>144</v>
      </c>
      <c r="K11" s="815" t="s">
        <v>143</v>
      </c>
      <c r="L11" s="816"/>
      <c r="M11" s="817"/>
      <c r="N11" s="821" t="s">
        <v>144</v>
      </c>
      <c r="O11" s="815" t="s">
        <v>143</v>
      </c>
      <c r="P11" s="816"/>
      <c r="Q11" s="817"/>
      <c r="R11" s="821" t="s">
        <v>144</v>
      </c>
      <c r="S11" s="815" t="s">
        <v>143</v>
      </c>
      <c r="T11" s="816"/>
      <c r="U11" s="817"/>
      <c r="V11" s="821" t="s">
        <v>144</v>
      </c>
    </row>
    <row r="12" spans="1:24" s="415" customFormat="1" ht="15" customHeight="1">
      <c r="A12" s="814"/>
      <c r="B12" s="814"/>
      <c r="C12" s="814"/>
      <c r="D12" s="814"/>
      <c r="E12" s="814"/>
      <c r="F12" s="814"/>
      <c r="G12" s="818"/>
      <c r="H12" s="819"/>
      <c r="I12" s="820"/>
      <c r="J12" s="822"/>
      <c r="K12" s="818"/>
      <c r="L12" s="819"/>
      <c r="M12" s="820"/>
      <c r="N12" s="822"/>
      <c r="O12" s="818"/>
      <c r="P12" s="819"/>
      <c r="Q12" s="820"/>
      <c r="R12" s="822"/>
      <c r="S12" s="818"/>
      <c r="T12" s="819"/>
      <c r="U12" s="820"/>
      <c r="V12" s="822"/>
    </row>
    <row r="13" spans="1:24" s="415" customFormat="1" ht="15.75">
      <c r="A13" s="814"/>
      <c r="B13" s="814"/>
      <c r="C13" s="814"/>
      <c r="D13" s="814"/>
      <c r="E13" s="814"/>
      <c r="F13" s="814"/>
      <c r="G13" s="416" t="s">
        <v>239</v>
      </c>
      <c r="H13" s="416" t="s">
        <v>38</v>
      </c>
      <c r="I13" s="417" t="s">
        <v>39</v>
      </c>
      <c r="J13" s="823"/>
      <c r="K13" s="416" t="s">
        <v>239</v>
      </c>
      <c r="L13" s="416" t="s">
        <v>38</v>
      </c>
      <c r="M13" s="416" t="s">
        <v>39</v>
      </c>
      <c r="N13" s="823"/>
      <c r="O13" s="416" t="s">
        <v>239</v>
      </c>
      <c r="P13" s="416" t="s">
        <v>38</v>
      </c>
      <c r="Q13" s="416" t="s">
        <v>39</v>
      </c>
      <c r="R13" s="823"/>
      <c r="S13" s="416" t="s">
        <v>239</v>
      </c>
      <c r="T13" s="416" t="s">
        <v>38</v>
      </c>
      <c r="U13" s="416" t="s">
        <v>39</v>
      </c>
      <c r="V13" s="823"/>
    </row>
    <row r="14" spans="1:24" s="415" customFormat="1" ht="15.75">
      <c r="A14" s="416">
        <v>1</v>
      </c>
      <c r="B14" s="416">
        <v>2</v>
      </c>
      <c r="C14" s="416">
        <v>3</v>
      </c>
      <c r="D14" s="416">
        <v>4</v>
      </c>
      <c r="E14" s="416">
        <v>5</v>
      </c>
      <c r="F14" s="416">
        <v>6</v>
      </c>
      <c r="G14" s="416">
        <v>7</v>
      </c>
      <c r="H14" s="416">
        <v>8</v>
      </c>
      <c r="I14" s="416">
        <v>9</v>
      </c>
      <c r="J14" s="416">
        <v>10</v>
      </c>
      <c r="K14" s="416">
        <v>11</v>
      </c>
      <c r="L14" s="416">
        <v>12</v>
      </c>
      <c r="M14" s="416">
        <v>13</v>
      </c>
      <c r="N14" s="416">
        <v>14</v>
      </c>
      <c r="O14" s="416">
        <v>15</v>
      </c>
      <c r="P14" s="416">
        <v>16</v>
      </c>
      <c r="Q14" s="416">
        <v>17</v>
      </c>
      <c r="R14" s="416">
        <v>18</v>
      </c>
      <c r="S14" s="416">
        <v>19</v>
      </c>
      <c r="T14" s="416">
        <v>20</v>
      </c>
      <c r="U14" s="416">
        <v>21</v>
      </c>
      <c r="V14" s="416">
        <v>22</v>
      </c>
    </row>
    <row r="15" spans="1:24" s="415" customFormat="1" ht="32.25" customHeight="1">
      <c r="A15" s="824" t="s">
        <v>200</v>
      </c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6"/>
    </row>
    <row r="16" spans="1:24" s="415" customFormat="1" ht="39" customHeight="1">
      <c r="A16" s="416">
        <v>1</v>
      </c>
      <c r="B16" s="418" t="s">
        <v>199</v>
      </c>
      <c r="C16" s="419">
        <v>1407.65</v>
      </c>
      <c r="D16" s="419">
        <v>2296.6999999999998</v>
      </c>
      <c r="E16" s="420">
        <v>0</v>
      </c>
      <c r="F16" s="421">
        <v>43581</v>
      </c>
      <c r="G16" s="419">
        <v>1407.65</v>
      </c>
      <c r="H16" s="419">
        <v>2296.6999999999998</v>
      </c>
      <c r="I16" s="419">
        <v>0</v>
      </c>
      <c r="J16" s="420" t="s">
        <v>859</v>
      </c>
      <c r="K16" s="419">
        <v>1407.65</v>
      </c>
      <c r="L16" s="419">
        <v>2296.6999999999998</v>
      </c>
      <c r="M16" s="419">
        <v>0</v>
      </c>
      <c r="N16" s="420" t="s">
        <v>859</v>
      </c>
      <c r="O16" s="419">
        <v>1407.7</v>
      </c>
      <c r="P16" s="419">
        <v>2296.6999999999998</v>
      </c>
      <c r="Q16" s="419">
        <v>0</v>
      </c>
      <c r="R16" s="420" t="s">
        <v>860</v>
      </c>
      <c r="S16" s="419">
        <v>1407.7</v>
      </c>
      <c r="T16" s="419">
        <v>2296.6999999999998</v>
      </c>
      <c r="U16" s="419">
        <v>0</v>
      </c>
      <c r="V16" s="420" t="s">
        <v>861</v>
      </c>
    </row>
    <row r="17" spans="1:22" s="415" customFormat="1" ht="39" customHeight="1">
      <c r="A17" s="416">
        <v>2</v>
      </c>
      <c r="B17" s="418" t="s">
        <v>145</v>
      </c>
      <c r="C17" s="419">
        <v>1224.97</v>
      </c>
      <c r="D17" s="419">
        <v>1998.63</v>
      </c>
      <c r="E17" s="420">
        <v>0</v>
      </c>
      <c r="F17" s="421">
        <v>43720</v>
      </c>
      <c r="G17" s="419">
        <v>1224.97</v>
      </c>
      <c r="H17" s="419">
        <v>1998.63</v>
      </c>
      <c r="I17" s="420">
        <v>0</v>
      </c>
      <c r="J17" s="420" t="s">
        <v>862</v>
      </c>
      <c r="K17" s="419">
        <v>1224.97</v>
      </c>
      <c r="L17" s="419">
        <v>1998.63</v>
      </c>
      <c r="M17" s="420">
        <v>0</v>
      </c>
      <c r="N17" s="420" t="s">
        <v>862</v>
      </c>
      <c r="O17" s="419">
        <v>1224.97</v>
      </c>
      <c r="P17" s="419">
        <v>1998.63</v>
      </c>
      <c r="Q17" s="420">
        <v>0</v>
      </c>
      <c r="R17" s="420" t="s">
        <v>863</v>
      </c>
      <c r="S17" s="419">
        <v>1224.97</v>
      </c>
      <c r="T17" s="419">
        <v>1998.63</v>
      </c>
      <c r="U17" s="420">
        <v>0</v>
      </c>
      <c r="V17" s="420" t="s">
        <v>863</v>
      </c>
    </row>
    <row r="18" spans="1:22" s="415" customFormat="1" ht="39" customHeight="1">
      <c r="A18" s="416">
        <v>3</v>
      </c>
      <c r="B18" s="418" t="s">
        <v>146</v>
      </c>
      <c r="C18" s="419">
        <v>2350.4899999999998</v>
      </c>
      <c r="D18" s="419">
        <v>3835</v>
      </c>
      <c r="E18" s="420">
        <v>0</v>
      </c>
      <c r="F18" s="421">
        <v>43812</v>
      </c>
      <c r="G18" s="419">
        <v>2350.4899999999998</v>
      </c>
      <c r="H18" s="419">
        <v>3835</v>
      </c>
      <c r="I18" s="420">
        <v>0</v>
      </c>
      <c r="J18" s="420" t="s">
        <v>865</v>
      </c>
      <c r="K18" s="419">
        <v>2350.4899999999998</v>
      </c>
      <c r="L18" s="419">
        <v>3835</v>
      </c>
      <c r="M18" s="420">
        <v>0</v>
      </c>
      <c r="N18" s="420" t="s">
        <v>865</v>
      </c>
      <c r="O18" s="419">
        <v>2350.4899999999998</v>
      </c>
      <c r="P18" s="419">
        <v>3835</v>
      </c>
      <c r="Q18" s="420">
        <v>0</v>
      </c>
      <c r="R18" s="420" t="s">
        <v>864</v>
      </c>
      <c r="S18" s="419">
        <v>2350.4899999999998</v>
      </c>
      <c r="T18" s="419">
        <v>3835</v>
      </c>
      <c r="U18" s="420">
        <v>0</v>
      </c>
      <c r="V18" s="420" t="s">
        <v>864</v>
      </c>
    </row>
    <row r="19" spans="1:22" s="415" customFormat="1" ht="39" customHeight="1">
      <c r="A19" s="824" t="s">
        <v>201</v>
      </c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6"/>
    </row>
    <row r="20" spans="1:22" s="415" customFormat="1" ht="39" customHeight="1">
      <c r="A20" s="416">
        <v>4</v>
      </c>
      <c r="B20" s="418" t="s">
        <v>192</v>
      </c>
      <c r="C20" s="419">
        <v>0</v>
      </c>
      <c r="D20" s="419">
        <v>0</v>
      </c>
      <c r="E20" s="420">
        <v>0</v>
      </c>
      <c r="F20" s="420" t="s">
        <v>7</v>
      </c>
      <c r="G20" s="419">
        <v>0</v>
      </c>
      <c r="H20" s="419">
        <v>0</v>
      </c>
      <c r="I20" s="420">
        <v>0</v>
      </c>
      <c r="J20" s="420" t="s">
        <v>7</v>
      </c>
      <c r="K20" s="419">
        <v>0</v>
      </c>
      <c r="L20" s="419">
        <v>0</v>
      </c>
      <c r="M20" s="420">
        <v>0</v>
      </c>
      <c r="N20" s="420" t="s">
        <v>7</v>
      </c>
      <c r="O20" s="419">
        <v>0</v>
      </c>
      <c r="P20" s="419">
        <v>0</v>
      </c>
      <c r="Q20" s="420">
        <v>0</v>
      </c>
      <c r="R20" s="420" t="s">
        <v>7</v>
      </c>
      <c r="S20" s="419">
        <v>0</v>
      </c>
      <c r="T20" s="419">
        <v>0</v>
      </c>
      <c r="U20" s="420">
        <v>0</v>
      </c>
      <c r="V20" s="420" t="s">
        <v>7</v>
      </c>
    </row>
    <row r="21" spans="1:22" s="415" customFormat="1" ht="39" customHeight="1">
      <c r="A21" s="416">
        <v>5</v>
      </c>
      <c r="B21" s="418" t="s">
        <v>124</v>
      </c>
      <c r="C21" s="419">
        <v>0</v>
      </c>
      <c r="D21" s="419">
        <v>0</v>
      </c>
      <c r="E21" s="420">
        <v>0</v>
      </c>
      <c r="F21" s="420" t="s">
        <v>7</v>
      </c>
      <c r="G21" s="419">
        <v>0</v>
      </c>
      <c r="H21" s="419">
        <v>0</v>
      </c>
      <c r="I21" s="420">
        <v>0</v>
      </c>
      <c r="J21" s="420" t="s">
        <v>7</v>
      </c>
      <c r="K21" s="419">
        <v>0</v>
      </c>
      <c r="L21" s="419">
        <v>0</v>
      </c>
      <c r="M21" s="420">
        <v>0</v>
      </c>
      <c r="N21" s="420" t="s">
        <v>7</v>
      </c>
      <c r="O21" s="419">
        <v>0</v>
      </c>
      <c r="P21" s="419">
        <v>0</v>
      </c>
      <c r="Q21" s="420">
        <v>0</v>
      </c>
      <c r="R21" s="420" t="s">
        <v>7</v>
      </c>
      <c r="S21" s="419">
        <v>0</v>
      </c>
      <c r="T21" s="419">
        <v>0</v>
      </c>
      <c r="U21" s="420">
        <v>0</v>
      </c>
      <c r="V21" s="420" t="s">
        <v>7</v>
      </c>
    </row>
    <row r="22" spans="1:22" s="415" customFormat="1" ht="39" customHeight="1">
      <c r="A22" s="416">
        <v>6</v>
      </c>
      <c r="B22" s="394" t="s">
        <v>807</v>
      </c>
      <c r="C22" s="419">
        <v>0</v>
      </c>
      <c r="D22" s="419">
        <v>0</v>
      </c>
      <c r="E22" s="420">
        <v>0</v>
      </c>
      <c r="F22" s="420" t="s">
        <v>7</v>
      </c>
      <c r="G22" s="419">
        <v>0</v>
      </c>
      <c r="H22" s="419">
        <v>0</v>
      </c>
      <c r="I22" s="420">
        <v>0</v>
      </c>
      <c r="J22" s="420" t="s">
        <v>7</v>
      </c>
      <c r="K22" s="419">
        <v>0</v>
      </c>
      <c r="L22" s="419">
        <v>0</v>
      </c>
      <c r="M22" s="420">
        <v>0</v>
      </c>
      <c r="N22" s="420" t="s">
        <v>7</v>
      </c>
      <c r="O22" s="419">
        <v>0</v>
      </c>
      <c r="P22" s="419">
        <v>0</v>
      </c>
      <c r="Q22" s="420">
        <v>0</v>
      </c>
      <c r="R22" s="420" t="s">
        <v>7</v>
      </c>
      <c r="S22" s="419">
        <v>0</v>
      </c>
      <c r="T22" s="419">
        <v>0</v>
      </c>
      <c r="U22" s="420">
        <v>0</v>
      </c>
      <c r="V22" s="420" t="s">
        <v>7</v>
      </c>
    </row>
    <row r="25" spans="1:22" ht="14.25">
      <c r="A25" s="813" t="s">
        <v>157</v>
      </c>
      <c r="B25" s="813"/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</row>
    <row r="26" spans="1:22" ht="14.25">
      <c r="A26" s="410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</row>
    <row r="27" spans="1:22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22" s="413" customFormat="1" ht="21.75" customHeight="1">
      <c r="A28" s="411"/>
      <c r="B28" s="280" t="s">
        <v>1021</v>
      </c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383"/>
      <c r="O28" s="383"/>
      <c r="P28" s="383"/>
      <c r="Q28" s="383"/>
      <c r="R28" s="383"/>
      <c r="S28" s="383"/>
      <c r="T28" s="383"/>
      <c r="U28" s="383"/>
      <c r="V28" s="383"/>
    </row>
    <row r="29" spans="1:22" s="413" customFormat="1" ht="19.5">
      <c r="A29" s="414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383"/>
      <c r="O29" s="383"/>
      <c r="P29" s="383"/>
      <c r="Q29" s="383"/>
      <c r="R29" s="383"/>
      <c r="S29" s="383"/>
      <c r="T29" s="383"/>
    </row>
    <row r="30" spans="1:22" s="413" customFormat="1" ht="18" customHeight="1">
      <c r="A30" s="385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791" t="s">
        <v>848</v>
      </c>
      <c r="P30" s="791"/>
      <c r="Q30" s="791"/>
      <c r="R30" s="791"/>
      <c r="S30" s="791"/>
      <c r="T30" s="383"/>
    </row>
    <row r="31" spans="1:22" s="413" customFormat="1" ht="18" customHeight="1">
      <c r="A31" s="385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791" t="s">
        <v>849</v>
      </c>
      <c r="P31" s="791"/>
      <c r="Q31" s="791"/>
      <c r="R31" s="791"/>
      <c r="S31" s="791"/>
      <c r="T31" s="383"/>
    </row>
  </sheetData>
  <mergeCells count="33">
    <mergeCell ref="T2:V2"/>
    <mergeCell ref="B6:S6"/>
    <mergeCell ref="U6:V6"/>
    <mergeCell ref="O8:V8"/>
    <mergeCell ref="A8:C8"/>
    <mergeCell ref="R11:R13"/>
    <mergeCell ref="O11:Q12"/>
    <mergeCell ref="V11:V13"/>
    <mergeCell ref="A15:V15"/>
    <mergeCell ref="S11:U12"/>
    <mergeCell ref="G10:J10"/>
    <mergeCell ref="A3:V3"/>
    <mergeCell ref="A4:V4"/>
    <mergeCell ref="O9:V9"/>
    <mergeCell ref="K10:N10"/>
    <mergeCell ref="O10:R10"/>
    <mergeCell ref="S10:V10"/>
    <mergeCell ref="A25:V25"/>
    <mergeCell ref="O30:S30"/>
    <mergeCell ref="O31:S31"/>
    <mergeCell ref="B9:B13"/>
    <mergeCell ref="C9:E9"/>
    <mergeCell ref="F9:F13"/>
    <mergeCell ref="G9:N9"/>
    <mergeCell ref="G11:I12"/>
    <mergeCell ref="J11:J13"/>
    <mergeCell ref="K11:M12"/>
    <mergeCell ref="N11:N13"/>
    <mergeCell ref="C10:C13"/>
    <mergeCell ref="D10:D13"/>
    <mergeCell ref="E10:E13"/>
    <mergeCell ref="A19:V19"/>
    <mergeCell ref="A9:A13"/>
  </mergeCells>
  <printOptions horizontalCentered="1"/>
  <pageMargins left="0.51181102362204722" right="0.35433070866141736" top="0.6692913385826772" bottom="0" header="0.39370078740157483" footer="0.31496062992125984"/>
  <pageSetup paperSize="9" scale="57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6"/>
  <sheetViews>
    <sheetView view="pageBreakPreview" topLeftCell="A25" zoomScaleNormal="85" zoomScaleSheetLayoutView="100" workbookViewId="0">
      <selection activeCell="O27" sqref="O27"/>
    </sheetView>
  </sheetViews>
  <sheetFormatPr defaultRowHeight="12.75"/>
  <cols>
    <col min="1" max="1" width="5.5703125" style="319" customWidth="1"/>
    <col min="2" max="2" width="16.42578125" style="319" bestFit="1" customWidth="1"/>
    <col min="3" max="3" width="10.28515625" style="319" customWidth="1"/>
    <col min="4" max="4" width="12.85546875" style="319" customWidth="1"/>
    <col min="5" max="5" width="8.7109375" style="319" customWidth="1"/>
    <col min="6" max="7" width="8" style="319" customWidth="1"/>
    <col min="8" max="10" width="8.140625" style="319" customWidth="1"/>
    <col min="11" max="11" width="8.42578125" style="319" customWidth="1"/>
    <col min="12" max="12" width="8.140625" style="319" customWidth="1"/>
    <col min="13" max="13" width="8.85546875" style="319" customWidth="1"/>
    <col min="14" max="14" width="8.140625" style="319" customWidth="1"/>
    <col min="15" max="15" width="11.28515625" style="319" bestFit="1" customWidth="1"/>
    <col min="16" max="16" width="12.42578125" style="319" customWidth="1"/>
    <col min="17" max="16384" width="9.140625" style="319"/>
  </cols>
  <sheetData>
    <row r="1" spans="1:16" ht="12.75" customHeight="1">
      <c r="A1" s="180"/>
      <c r="B1" s="180"/>
      <c r="C1" s="180"/>
      <c r="D1" s="1119"/>
      <c r="E1" s="1119"/>
      <c r="F1" s="180"/>
      <c r="G1" s="180"/>
      <c r="H1" s="180"/>
      <c r="I1" s="180"/>
      <c r="J1" s="180"/>
      <c r="K1" s="180"/>
      <c r="L1" s="180"/>
      <c r="O1" s="180"/>
      <c r="P1" s="180"/>
    </row>
    <row r="2" spans="1:16" ht="12.75" customHeight="1">
      <c r="A2" s="180"/>
      <c r="B2" s="180"/>
      <c r="C2" s="180"/>
      <c r="D2" s="344"/>
      <c r="E2" s="344"/>
      <c r="F2" s="180"/>
      <c r="G2" s="180"/>
      <c r="H2" s="180"/>
      <c r="I2" s="180"/>
      <c r="J2" s="180"/>
      <c r="K2" s="180"/>
      <c r="L2" s="180"/>
      <c r="M2" s="1121" t="s">
        <v>510</v>
      </c>
      <c r="N2" s="1121"/>
      <c r="O2" s="180"/>
      <c r="P2" s="180"/>
    </row>
    <row r="3" spans="1:16" ht="15.75">
      <c r="A3" s="1117" t="s">
        <v>0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80"/>
      <c r="P3" s="180"/>
    </row>
    <row r="4" spans="1:16" ht="18">
      <c r="A4" s="1118" t="s">
        <v>717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80"/>
      <c r="P4" s="180"/>
    </row>
    <row r="5" spans="1:16" ht="12.75" customHeight="1">
      <c r="A5" s="1116" t="s">
        <v>727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80"/>
      <c r="P5" s="180"/>
    </row>
    <row r="6" spans="1:16" s="320" customFormat="1" ht="7.5" customHeight="1">
      <c r="A6" s="1116"/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221"/>
      <c r="P6" s="221"/>
    </row>
    <row r="7" spans="1:16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80"/>
      <c r="P7" s="180"/>
    </row>
    <row r="8" spans="1:16" ht="15.75">
      <c r="A8" s="840" t="s">
        <v>850</v>
      </c>
      <c r="B8" s="840"/>
      <c r="C8" s="840"/>
      <c r="D8" s="205"/>
      <c r="E8" s="180"/>
      <c r="F8" s="180"/>
      <c r="G8" s="180"/>
      <c r="H8" s="1108"/>
      <c r="I8" s="1108"/>
      <c r="J8" s="1108"/>
      <c r="K8" s="1108"/>
      <c r="L8" s="1108"/>
      <c r="M8" s="1108"/>
      <c r="N8" s="1108"/>
      <c r="O8" s="180"/>
      <c r="P8" s="180"/>
    </row>
    <row r="9" spans="1:16" ht="39" customHeight="1">
      <c r="A9" s="1109" t="s">
        <v>2</v>
      </c>
      <c r="B9" s="1109" t="s">
        <v>3</v>
      </c>
      <c r="C9" s="1123" t="s">
        <v>462</v>
      </c>
      <c r="D9" s="1113" t="s">
        <v>79</v>
      </c>
      <c r="E9" s="1110" t="s">
        <v>80</v>
      </c>
      <c r="F9" s="1111"/>
      <c r="G9" s="1111"/>
      <c r="H9" s="1112"/>
      <c r="I9" s="1109" t="s">
        <v>625</v>
      </c>
      <c r="J9" s="1109"/>
      <c r="K9" s="1109"/>
      <c r="L9" s="1109"/>
      <c r="M9" s="1109"/>
      <c r="N9" s="1109"/>
      <c r="O9" s="1115" t="s">
        <v>681</v>
      </c>
      <c r="P9" s="1115"/>
    </row>
    <row r="10" spans="1:16" ht="44.45" customHeight="1">
      <c r="A10" s="1109"/>
      <c r="B10" s="1109"/>
      <c r="C10" s="1124"/>
      <c r="D10" s="1114"/>
      <c r="E10" s="215" t="s">
        <v>84</v>
      </c>
      <c r="F10" s="215" t="s">
        <v>17</v>
      </c>
      <c r="G10" s="215" t="s">
        <v>37</v>
      </c>
      <c r="H10" s="215" t="s">
        <v>660</v>
      </c>
      <c r="I10" s="220" t="s">
        <v>15</v>
      </c>
      <c r="J10" s="220" t="s">
        <v>626</v>
      </c>
      <c r="K10" s="220" t="s">
        <v>627</v>
      </c>
      <c r="L10" s="220" t="s">
        <v>628</v>
      </c>
      <c r="M10" s="220" t="s">
        <v>629</v>
      </c>
      <c r="N10" s="220" t="s">
        <v>630</v>
      </c>
      <c r="O10" s="232" t="s">
        <v>686</v>
      </c>
      <c r="P10" s="232" t="s">
        <v>684</v>
      </c>
    </row>
    <row r="11" spans="1:16" s="321" customFormat="1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226">
        <v>15</v>
      </c>
      <c r="P11" s="226">
        <v>16</v>
      </c>
    </row>
    <row r="12" spans="1:16" ht="14.25">
      <c r="A12" s="121">
        <v>1</v>
      </c>
      <c r="B12" s="40" t="s">
        <v>869</v>
      </c>
      <c r="C12" s="184">
        <v>1950</v>
      </c>
      <c r="D12" s="516">
        <v>300</v>
      </c>
      <c r="E12" s="603">
        <f>(C12*D12*150)/1000000</f>
        <v>87.75</v>
      </c>
      <c r="F12" s="603">
        <f>E12/2</f>
        <v>43.875</v>
      </c>
      <c r="G12" s="603">
        <f>F12</f>
        <v>43.875</v>
      </c>
      <c r="H12" s="603">
        <v>0</v>
      </c>
      <c r="I12" s="603">
        <v>0</v>
      </c>
      <c r="J12" s="603">
        <v>0</v>
      </c>
      <c r="K12" s="603">
        <v>0</v>
      </c>
      <c r="L12" s="603">
        <v>0</v>
      </c>
      <c r="M12" s="603">
        <v>0</v>
      </c>
      <c r="N12" s="603">
        <v>0</v>
      </c>
      <c r="O12" s="603" t="s">
        <v>962</v>
      </c>
      <c r="P12" s="603">
        <f>(E12*1500)/100000</f>
        <v>1.3162499999999999</v>
      </c>
    </row>
    <row r="13" spans="1:16" ht="14.25">
      <c r="A13" s="121">
        <v>2</v>
      </c>
      <c r="B13" s="40" t="s">
        <v>870</v>
      </c>
      <c r="C13" s="184">
        <v>0</v>
      </c>
      <c r="D13" s="516">
        <v>0</v>
      </c>
      <c r="E13" s="603">
        <f t="shared" ref="E13:E33" si="0">(C13*D13*150)/1000000</f>
        <v>0</v>
      </c>
      <c r="F13" s="603">
        <f t="shared" ref="F13:F33" si="1">E13/2</f>
        <v>0</v>
      </c>
      <c r="G13" s="603">
        <f t="shared" ref="G13:G33" si="2">F13</f>
        <v>0</v>
      </c>
      <c r="H13" s="603">
        <v>0</v>
      </c>
      <c r="I13" s="603">
        <v>0</v>
      </c>
      <c r="J13" s="603">
        <v>0</v>
      </c>
      <c r="K13" s="603">
        <v>0</v>
      </c>
      <c r="L13" s="603">
        <v>0</v>
      </c>
      <c r="M13" s="603">
        <v>0</v>
      </c>
      <c r="N13" s="603">
        <v>0</v>
      </c>
      <c r="O13" s="603" t="s">
        <v>962</v>
      </c>
      <c r="P13" s="603">
        <f t="shared" ref="P13:P33" si="3">(E13*1500)/100000</f>
        <v>0</v>
      </c>
    </row>
    <row r="14" spans="1:16" ht="14.25">
      <c r="A14" s="121">
        <v>3</v>
      </c>
      <c r="B14" s="40" t="s">
        <v>871</v>
      </c>
      <c r="C14" s="184">
        <v>0</v>
      </c>
      <c r="D14" s="516">
        <v>0</v>
      </c>
      <c r="E14" s="603">
        <f t="shared" si="0"/>
        <v>0</v>
      </c>
      <c r="F14" s="603">
        <f t="shared" si="1"/>
        <v>0</v>
      </c>
      <c r="G14" s="603">
        <f t="shared" si="2"/>
        <v>0</v>
      </c>
      <c r="H14" s="603">
        <v>0</v>
      </c>
      <c r="I14" s="603">
        <v>0</v>
      </c>
      <c r="J14" s="603">
        <v>0</v>
      </c>
      <c r="K14" s="603">
        <v>0</v>
      </c>
      <c r="L14" s="603">
        <v>0</v>
      </c>
      <c r="M14" s="603">
        <v>0</v>
      </c>
      <c r="N14" s="603">
        <v>0</v>
      </c>
      <c r="O14" s="603" t="s">
        <v>962</v>
      </c>
      <c r="P14" s="603">
        <f t="shared" si="3"/>
        <v>0</v>
      </c>
    </row>
    <row r="15" spans="1:16" ht="14.25">
      <c r="A15" s="121">
        <v>4</v>
      </c>
      <c r="B15" s="40" t="s">
        <v>872</v>
      </c>
      <c r="C15" s="184">
        <v>0</v>
      </c>
      <c r="D15" s="516">
        <v>0</v>
      </c>
      <c r="E15" s="603">
        <f t="shared" si="0"/>
        <v>0</v>
      </c>
      <c r="F15" s="603">
        <f t="shared" si="1"/>
        <v>0</v>
      </c>
      <c r="G15" s="603">
        <f t="shared" si="2"/>
        <v>0</v>
      </c>
      <c r="H15" s="603">
        <v>0</v>
      </c>
      <c r="I15" s="603">
        <v>0</v>
      </c>
      <c r="J15" s="603">
        <v>0</v>
      </c>
      <c r="K15" s="603">
        <v>0</v>
      </c>
      <c r="L15" s="603">
        <v>0</v>
      </c>
      <c r="M15" s="603">
        <v>0</v>
      </c>
      <c r="N15" s="603">
        <v>0</v>
      </c>
      <c r="O15" s="603" t="s">
        <v>962</v>
      </c>
      <c r="P15" s="603">
        <f t="shared" si="3"/>
        <v>0</v>
      </c>
    </row>
    <row r="16" spans="1:16" ht="14.25">
      <c r="A16" s="121">
        <v>5</v>
      </c>
      <c r="B16" s="40" t="s">
        <v>873</v>
      </c>
      <c r="C16" s="184">
        <v>0</v>
      </c>
      <c r="D16" s="516">
        <v>0</v>
      </c>
      <c r="E16" s="603">
        <f t="shared" si="0"/>
        <v>0</v>
      </c>
      <c r="F16" s="603">
        <f t="shared" si="1"/>
        <v>0</v>
      </c>
      <c r="G16" s="603">
        <f t="shared" si="2"/>
        <v>0</v>
      </c>
      <c r="H16" s="603">
        <v>0</v>
      </c>
      <c r="I16" s="603">
        <v>0</v>
      </c>
      <c r="J16" s="603">
        <v>0</v>
      </c>
      <c r="K16" s="603">
        <v>0</v>
      </c>
      <c r="L16" s="603">
        <v>0</v>
      </c>
      <c r="M16" s="603">
        <v>0</v>
      </c>
      <c r="N16" s="603">
        <v>0</v>
      </c>
      <c r="O16" s="603" t="s">
        <v>962</v>
      </c>
      <c r="P16" s="603">
        <f t="shared" si="3"/>
        <v>0</v>
      </c>
    </row>
    <row r="17" spans="1:16" ht="14.25">
      <c r="A17" s="121">
        <v>6</v>
      </c>
      <c r="B17" s="40" t="s">
        <v>874</v>
      </c>
      <c r="C17" s="184">
        <v>0</v>
      </c>
      <c r="D17" s="516">
        <v>0</v>
      </c>
      <c r="E17" s="603">
        <f t="shared" si="0"/>
        <v>0</v>
      </c>
      <c r="F17" s="603">
        <f t="shared" si="1"/>
        <v>0</v>
      </c>
      <c r="G17" s="603">
        <f t="shared" si="2"/>
        <v>0</v>
      </c>
      <c r="H17" s="603">
        <v>0</v>
      </c>
      <c r="I17" s="603">
        <v>0</v>
      </c>
      <c r="J17" s="603">
        <v>0</v>
      </c>
      <c r="K17" s="603">
        <v>0</v>
      </c>
      <c r="L17" s="603">
        <v>0</v>
      </c>
      <c r="M17" s="603">
        <v>0</v>
      </c>
      <c r="N17" s="603">
        <v>0</v>
      </c>
      <c r="O17" s="603" t="s">
        <v>962</v>
      </c>
      <c r="P17" s="603">
        <f t="shared" si="3"/>
        <v>0</v>
      </c>
    </row>
    <row r="18" spans="1:16" ht="14.25">
      <c r="A18" s="121">
        <v>7</v>
      </c>
      <c r="B18" s="40" t="s">
        <v>875</v>
      </c>
      <c r="C18" s="184">
        <v>0</v>
      </c>
      <c r="D18" s="516">
        <v>0</v>
      </c>
      <c r="E18" s="603">
        <f t="shared" si="0"/>
        <v>0</v>
      </c>
      <c r="F18" s="603">
        <f t="shared" si="1"/>
        <v>0</v>
      </c>
      <c r="G18" s="603">
        <f t="shared" si="2"/>
        <v>0</v>
      </c>
      <c r="H18" s="603">
        <v>0</v>
      </c>
      <c r="I18" s="603">
        <v>0</v>
      </c>
      <c r="J18" s="603">
        <v>0</v>
      </c>
      <c r="K18" s="603">
        <v>0</v>
      </c>
      <c r="L18" s="603">
        <v>0</v>
      </c>
      <c r="M18" s="603">
        <v>0</v>
      </c>
      <c r="N18" s="603">
        <v>0</v>
      </c>
      <c r="O18" s="603" t="s">
        <v>962</v>
      </c>
      <c r="P18" s="603">
        <f t="shared" si="3"/>
        <v>0</v>
      </c>
    </row>
    <row r="19" spans="1:16" ht="14.25">
      <c r="A19" s="121">
        <v>8</v>
      </c>
      <c r="B19" s="40" t="s">
        <v>876</v>
      </c>
      <c r="C19" s="184">
        <v>0</v>
      </c>
      <c r="D19" s="516">
        <v>0</v>
      </c>
      <c r="E19" s="603">
        <f t="shared" si="0"/>
        <v>0</v>
      </c>
      <c r="F19" s="603">
        <f t="shared" si="1"/>
        <v>0</v>
      </c>
      <c r="G19" s="603">
        <f t="shared" si="2"/>
        <v>0</v>
      </c>
      <c r="H19" s="603">
        <v>0</v>
      </c>
      <c r="I19" s="603">
        <v>0</v>
      </c>
      <c r="J19" s="603">
        <v>0</v>
      </c>
      <c r="K19" s="603">
        <v>0</v>
      </c>
      <c r="L19" s="603">
        <v>0</v>
      </c>
      <c r="M19" s="603">
        <v>0</v>
      </c>
      <c r="N19" s="603">
        <v>0</v>
      </c>
      <c r="O19" s="603" t="s">
        <v>962</v>
      </c>
      <c r="P19" s="603">
        <f t="shared" si="3"/>
        <v>0</v>
      </c>
    </row>
    <row r="20" spans="1:16" ht="14.25">
      <c r="A20" s="121">
        <v>9</v>
      </c>
      <c r="B20" s="40" t="s">
        <v>877</v>
      </c>
      <c r="C20" s="184">
        <v>0</v>
      </c>
      <c r="D20" s="516">
        <v>0</v>
      </c>
      <c r="E20" s="603">
        <f t="shared" si="0"/>
        <v>0</v>
      </c>
      <c r="F20" s="603">
        <f t="shared" si="1"/>
        <v>0</v>
      </c>
      <c r="G20" s="603">
        <f t="shared" si="2"/>
        <v>0</v>
      </c>
      <c r="H20" s="603">
        <v>0</v>
      </c>
      <c r="I20" s="603">
        <v>0</v>
      </c>
      <c r="J20" s="603">
        <v>0</v>
      </c>
      <c r="K20" s="603">
        <v>0</v>
      </c>
      <c r="L20" s="603">
        <v>0</v>
      </c>
      <c r="M20" s="603">
        <v>0</v>
      </c>
      <c r="N20" s="603">
        <v>0</v>
      </c>
      <c r="O20" s="603" t="s">
        <v>962</v>
      </c>
      <c r="P20" s="603">
        <f t="shared" si="3"/>
        <v>0</v>
      </c>
    </row>
    <row r="21" spans="1:16" ht="14.25">
      <c r="A21" s="121">
        <v>10</v>
      </c>
      <c r="B21" s="40" t="s">
        <v>878</v>
      </c>
      <c r="C21" s="184">
        <v>0</v>
      </c>
      <c r="D21" s="516">
        <v>0</v>
      </c>
      <c r="E21" s="603">
        <f t="shared" si="0"/>
        <v>0</v>
      </c>
      <c r="F21" s="603">
        <f t="shared" si="1"/>
        <v>0</v>
      </c>
      <c r="G21" s="603">
        <f t="shared" si="2"/>
        <v>0</v>
      </c>
      <c r="H21" s="603">
        <v>0</v>
      </c>
      <c r="I21" s="603">
        <v>0</v>
      </c>
      <c r="J21" s="603">
        <v>0</v>
      </c>
      <c r="K21" s="603">
        <v>0</v>
      </c>
      <c r="L21" s="603">
        <v>0</v>
      </c>
      <c r="M21" s="603">
        <v>0</v>
      </c>
      <c r="N21" s="603">
        <v>0</v>
      </c>
      <c r="O21" s="603" t="s">
        <v>962</v>
      </c>
      <c r="P21" s="603">
        <f t="shared" si="3"/>
        <v>0</v>
      </c>
    </row>
    <row r="22" spans="1:16" ht="14.25">
      <c r="A22" s="121">
        <v>11</v>
      </c>
      <c r="B22" s="40" t="s">
        <v>879</v>
      </c>
      <c r="C22" s="184">
        <v>1300</v>
      </c>
      <c r="D22" s="516">
        <v>300</v>
      </c>
      <c r="E22" s="603">
        <f t="shared" si="0"/>
        <v>58.5</v>
      </c>
      <c r="F22" s="603">
        <f t="shared" si="1"/>
        <v>29.25</v>
      </c>
      <c r="G22" s="603">
        <f t="shared" si="2"/>
        <v>29.25</v>
      </c>
      <c r="H22" s="603">
        <v>0</v>
      </c>
      <c r="I22" s="603">
        <v>0</v>
      </c>
      <c r="J22" s="603">
        <v>0</v>
      </c>
      <c r="K22" s="603">
        <v>0</v>
      </c>
      <c r="L22" s="603">
        <v>0</v>
      </c>
      <c r="M22" s="603">
        <v>0</v>
      </c>
      <c r="N22" s="603">
        <v>0</v>
      </c>
      <c r="O22" s="603" t="s">
        <v>962</v>
      </c>
      <c r="P22" s="603">
        <f t="shared" si="3"/>
        <v>0.87749999999999995</v>
      </c>
    </row>
    <row r="23" spans="1:16" ht="14.25">
      <c r="A23" s="121">
        <v>12</v>
      </c>
      <c r="B23" s="40" t="s">
        <v>880</v>
      </c>
      <c r="C23" s="184">
        <v>0</v>
      </c>
      <c r="D23" s="516">
        <v>0</v>
      </c>
      <c r="E23" s="603">
        <f t="shared" si="0"/>
        <v>0</v>
      </c>
      <c r="F23" s="603">
        <f t="shared" si="1"/>
        <v>0</v>
      </c>
      <c r="G23" s="603">
        <f t="shared" si="2"/>
        <v>0</v>
      </c>
      <c r="H23" s="603">
        <v>0</v>
      </c>
      <c r="I23" s="603">
        <v>0</v>
      </c>
      <c r="J23" s="603">
        <v>0</v>
      </c>
      <c r="K23" s="603">
        <v>0</v>
      </c>
      <c r="L23" s="603">
        <v>0</v>
      </c>
      <c r="M23" s="603">
        <v>0</v>
      </c>
      <c r="N23" s="603">
        <v>0</v>
      </c>
      <c r="O23" s="603" t="s">
        <v>962</v>
      </c>
      <c r="P23" s="603">
        <f t="shared" si="3"/>
        <v>0</v>
      </c>
    </row>
    <row r="24" spans="1:16" ht="14.25">
      <c r="A24" s="121">
        <v>13</v>
      </c>
      <c r="B24" s="40" t="s">
        <v>881</v>
      </c>
      <c r="C24" s="184">
        <v>1550</v>
      </c>
      <c r="D24" s="516">
        <v>300</v>
      </c>
      <c r="E24" s="603">
        <f t="shared" si="0"/>
        <v>69.75</v>
      </c>
      <c r="F24" s="603">
        <f t="shared" si="1"/>
        <v>34.875</v>
      </c>
      <c r="G24" s="603">
        <f t="shared" si="2"/>
        <v>34.875</v>
      </c>
      <c r="H24" s="603">
        <v>0</v>
      </c>
      <c r="I24" s="603">
        <v>0</v>
      </c>
      <c r="J24" s="603">
        <v>0</v>
      </c>
      <c r="K24" s="603">
        <v>0</v>
      </c>
      <c r="L24" s="603">
        <v>0</v>
      </c>
      <c r="M24" s="603">
        <v>0</v>
      </c>
      <c r="N24" s="603">
        <v>0</v>
      </c>
      <c r="O24" s="603" t="s">
        <v>962</v>
      </c>
      <c r="P24" s="603">
        <f t="shared" si="3"/>
        <v>1.0462499999999999</v>
      </c>
    </row>
    <row r="25" spans="1:16" ht="14.25">
      <c r="A25" s="121">
        <v>14</v>
      </c>
      <c r="B25" s="40" t="s">
        <v>882</v>
      </c>
      <c r="C25" s="184">
        <v>0</v>
      </c>
      <c r="D25" s="516">
        <v>0</v>
      </c>
      <c r="E25" s="603">
        <f t="shared" si="0"/>
        <v>0</v>
      </c>
      <c r="F25" s="603">
        <f t="shared" si="1"/>
        <v>0</v>
      </c>
      <c r="G25" s="603">
        <f t="shared" si="2"/>
        <v>0</v>
      </c>
      <c r="H25" s="603">
        <v>0</v>
      </c>
      <c r="I25" s="603">
        <v>0</v>
      </c>
      <c r="J25" s="603">
        <v>0</v>
      </c>
      <c r="K25" s="603">
        <v>0</v>
      </c>
      <c r="L25" s="603">
        <v>0</v>
      </c>
      <c r="M25" s="603">
        <v>0</v>
      </c>
      <c r="N25" s="603">
        <v>0</v>
      </c>
      <c r="O25" s="603" t="s">
        <v>962</v>
      </c>
      <c r="P25" s="603">
        <f t="shared" si="3"/>
        <v>0</v>
      </c>
    </row>
    <row r="26" spans="1:16" ht="14.25">
      <c r="A26" s="121">
        <v>15</v>
      </c>
      <c r="B26" s="40" t="s">
        <v>883</v>
      </c>
      <c r="C26" s="184">
        <v>0</v>
      </c>
      <c r="D26" s="516">
        <v>0</v>
      </c>
      <c r="E26" s="603">
        <f t="shared" si="0"/>
        <v>0</v>
      </c>
      <c r="F26" s="603">
        <f t="shared" si="1"/>
        <v>0</v>
      </c>
      <c r="G26" s="603">
        <f t="shared" si="2"/>
        <v>0</v>
      </c>
      <c r="H26" s="603">
        <v>0</v>
      </c>
      <c r="I26" s="603">
        <v>0</v>
      </c>
      <c r="J26" s="603">
        <v>0</v>
      </c>
      <c r="K26" s="603">
        <v>0</v>
      </c>
      <c r="L26" s="603">
        <v>0</v>
      </c>
      <c r="M26" s="603">
        <v>0</v>
      </c>
      <c r="N26" s="603">
        <v>0</v>
      </c>
      <c r="O26" s="603" t="s">
        <v>962</v>
      </c>
      <c r="P26" s="603">
        <f t="shared" si="3"/>
        <v>0</v>
      </c>
    </row>
    <row r="27" spans="1:16" ht="14.25">
      <c r="A27" s="121">
        <v>16</v>
      </c>
      <c r="B27" s="40" t="s">
        <v>884</v>
      </c>
      <c r="C27" s="184">
        <v>0</v>
      </c>
      <c r="D27" s="516">
        <v>0</v>
      </c>
      <c r="E27" s="603">
        <f t="shared" si="0"/>
        <v>0</v>
      </c>
      <c r="F27" s="603">
        <f t="shared" si="1"/>
        <v>0</v>
      </c>
      <c r="G27" s="603">
        <f t="shared" si="2"/>
        <v>0</v>
      </c>
      <c r="H27" s="603">
        <v>0</v>
      </c>
      <c r="I27" s="603">
        <v>0</v>
      </c>
      <c r="J27" s="603">
        <v>0</v>
      </c>
      <c r="K27" s="603">
        <v>0</v>
      </c>
      <c r="L27" s="603">
        <v>0</v>
      </c>
      <c r="M27" s="603">
        <v>0</v>
      </c>
      <c r="N27" s="603">
        <v>0</v>
      </c>
      <c r="O27" s="603" t="s">
        <v>962</v>
      </c>
      <c r="P27" s="603">
        <f t="shared" si="3"/>
        <v>0</v>
      </c>
    </row>
    <row r="28" spans="1:16" ht="14.25">
      <c r="A28" s="121">
        <v>17</v>
      </c>
      <c r="B28" s="40" t="s">
        <v>885</v>
      </c>
      <c r="C28" s="184">
        <v>0</v>
      </c>
      <c r="D28" s="516">
        <v>0</v>
      </c>
      <c r="E28" s="603">
        <f t="shared" si="0"/>
        <v>0</v>
      </c>
      <c r="F28" s="603">
        <f t="shared" si="1"/>
        <v>0</v>
      </c>
      <c r="G28" s="603">
        <f t="shared" si="2"/>
        <v>0</v>
      </c>
      <c r="H28" s="603">
        <v>0</v>
      </c>
      <c r="I28" s="603">
        <v>0</v>
      </c>
      <c r="J28" s="603">
        <v>0</v>
      </c>
      <c r="K28" s="603">
        <v>0</v>
      </c>
      <c r="L28" s="603">
        <v>0</v>
      </c>
      <c r="M28" s="603">
        <v>0</v>
      </c>
      <c r="N28" s="603">
        <v>0</v>
      </c>
      <c r="O28" s="603" t="s">
        <v>962</v>
      </c>
      <c r="P28" s="603">
        <f t="shared" si="3"/>
        <v>0</v>
      </c>
    </row>
    <row r="29" spans="1:16" ht="14.25">
      <c r="A29" s="121">
        <v>18</v>
      </c>
      <c r="B29" s="40" t="s">
        <v>888</v>
      </c>
      <c r="C29" s="184">
        <v>0</v>
      </c>
      <c r="D29" s="516">
        <v>0</v>
      </c>
      <c r="E29" s="603">
        <f t="shared" si="0"/>
        <v>0</v>
      </c>
      <c r="F29" s="603">
        <f t="shared" si="1"/>
        <v>0</v>
      </c>
      <c r="G29" s="603">
        <f t="shared" si="2"/>
        <v>0</v>
      </c>
      <c r="H29" s="603">
        <v>0</v>
      </c>
      <c r="I29" s="603">
        <v>0</v>
      </c>
      <c r="J29" s="603">
        <v>0</v>
      </c>
      <c r="K29" s="603">
        <v>0</v>
      </c>
      <c r="L29" s="603">
        <v>0</v>
      </c>
      <c r="M29" s="603">
        <v>0</v>
      </c>
      <c r="N29" s="603">
        <v>0</v>
      </c>
      <c r="O29" s="603" t="s">
        <v>962</v>
      </c>
      <c r="P29" s="603">
        <f t="shared" si="3"/>
        <v>0</v>
      </c>
    </row>
    <row r="30" spans="1:16" ht="14.25">
      <c r="A30" s="121">
        <v>19</v>
      </c>
      <c r="B30" s="40" t="s">
        <v>886</v>
      </c>
      <c r="C30" s="184">
        <v>0</v>
      </c>
      <c r="D30" s="516">
        <v>0</v>
      </c>
      <c r="E30" s="603">
        <f t="shared" si="0"/>
        <v>0</v>
      </c>
      <c r="F30" s="603">
        <f t="shared" si="1"/>
        <v>0</v>
      </c>
      <c r="G30" s="603">
        <f t="shared" si="2"/>
        <v>0</v>
      </c>
      <c r="H30" s="603">
        <v>0</v>
      </c>
      <c r="I30" s="603">
        <v>0</v>
      </c>
      <c r="J30" s="603">
        <v>0</v>
      </c>
      <c r="K30" s="603">
        <v>0</v>
      </c>
      <c r="L30" s="603">
        <v>0</v>
      </c>
      <c r="M30" s="603">
        <v>0</v>
      </c>
      <c r="N30" s="603">
        <v>0</v>
      </c>
      <c r="O30" s="603" t="s">
        <v>962</v>
      </c>
      <c r="P30" s="603">
        <f t="shared" si="3"/>
        <v>0</v>
      </c>
    </row>
    <row r="31" spans="1:16" ht="14.25">
      <c r="A31" s="121">
        <v>20</v>
      </c>
      <c r="B31" s="40" t="s">
        <v>887</v>
      </c>
      <c r="C31" s="184">
        <v>0</v>
      </c>
      <c r="D31" s="516">
        <v>0</v>
      </c>
      <c r="E31" s="603">
        <f t="shared" si="0"/>
        <v>0</v>
      </c>
      <c r="F31" s="603">
        <f t="shared" si="1"/>
        <v>0</v>
      </c>
      <c r="G31" s="603">
        <f t="shared" si="2"/>
        <v>0</v>
      </c>
      <c r="H31" s="603">
        <v>0</v>
      </c>
      <c r="I31" s="603">
        <v>0</v>
      </c>
      <c r="J31" s="603">
        <v>0</v>
      </c>
      <c r="K31" s="603">
        <v>0</v>
      </c>
      <c r="L31" s="603">
        <v>0</v>
      </c>
      <c r="M31" s="603">
        <v>0</v>
      </c>
      <c r="N31" s="603">
        <v>0</v>
      </c>
      <c r="O31" s="603" t="s">
        <v>962</v>
      </c>
      <c r="P31" s="603">
        <f t="shared" si="3"/>
        <v>0</v>
      </c>
    </row>
    <row r="32" spans="1:16" ht="14.25">
      <c r="A32" s="121">
        <v>21</v>
      </c>
      <c r="B32" s="40" t="s">
        <v>915</v>
      </c>
      <c r="C32" s="184">
        <v>0</v>
      </c>
      <c r="D32" s="516">
        <v>0</v>
      </c>
      <c r="E32" s="603">
        <f t="shared" si="0"/>
        <v>0</v>
      </c>
      <c r="F32" s="603">
        <f t="shared" si="1"/>
        <v>0</v>
      </c>
      <c r="G32" s="603">
        <f t="shared" si="2"/>
        <v>0</v>
      </c>
      <c r="H32" s="603">
        <v>0</v>
      </c>
      <c r="I32" s="603">
        <v>0</v>
      </c>
      <c r="J32" s="603">
        <v>0</v>
      </c>
      <c r="K32" s="603">
        <v>0</v>
      </c>
      <c r="L32" s="603">
        <v>0</v>
      </c>
      <c r="M32" s="603">
        <v>0</v>
      </c>
      <c r="N32" s="603">
        <v>0</v>
      </c>
      <c r="O32" s="603" t="s">
        <v>962</v>
      </c>
      <c r="P32" s="603">
        <f t="shared" si="3"/>
        <v>0</v>
      </c>
    </row>
    <row r="33" spans="1:16" ht="14.25">
      <c r="A33" s="121">
        <v>22</v>
      </c>
      <c r="B33" s="40" t="s">
        <v>890</v>
      </c>
      <c r="C33" s="184">
        <v>0</v>
      </c>
      <c r="D33" s="516">
        <v>0</v>
      </c>
      <c r="E33" s="603">
        <f t="shared" si="0"/>
        <v>0</v>
      </c>
      <c r="F33" s="603">
        <f t="shared" si="1"/>
        <v>0</v>
      </c>
      <c r="G33" s="603">
        <f t="shared" si="2"/>
        <v>0</v>
      </c>
      <c r="H33" s="603">
        <v>0</v>
      </c>
      <c r="I33" s="603">
        <v>0</v>
      </c>
      <c r="J33" s="603">
        <v>0</v>
      </c>
      <c r="K33" s="603">
        <v>0</v>
      </c>
      <c r="L33" s="603">
        <v>0</v>
      </c>
      <c r="M33" s="603">
        <v>0</v>
      </c>
      <c r="N33" s="603">
        <v>0</v>
      </c>
      <c r="O33" s="603" t="s">
        <v>962</v>
      </c>
      <c r="P33" s="603">
        <f t="shared" si="3"/>
        <v>0</v>
      </c>
    </row>
    <row r="34" spans="1:16">
      <c r="B34" s="227" t="s">
        <v>15</v>
      </c>
      <c r="C34" s="184">
        <f>SUM(C12:C33)</f>
        <v>4800</v>
      </c>
      <c r="D34" s="184">
        <f>SUM(D12:D33)</f>
        <v>900</v>
      </c>
      <c r="E34" s="603">
        <f>SUM(E12:E33)</f>
        <v>216</v>
      </c>
      <c r="F34" s="603">
        <f t="shared" ref="F34:P34" si="4">SUM(F12:F33)</f>
        <v>108</v>
      </c>
      <c r="G34" s="603">
        <f t="shared" si="4"/>
        <v>108</v>
      </c>
      <c r="H34" s="603">
        <f t="shared" si="4"/>
        <v>0</v>
      </c>
      <c r="I34" s="603">
        <f t="shared" si="4"/>
        <v>0</v>
      </c>
      <c r="J34" s="603">
        <f t="shared" si="4"/>
        <v>0</v>
      </c>
      <c r="K34" s="603">
        <f t="shared" si="4"/>
        <v>0</v>
      </c>
      <c r="L34" s="603">
        <f t="shared" si="4"/>
        <v>0</v>
      </c>
      <c r="M34" s="603">
        <f t="shared" si="4"/>
        <v>0</v>
      </c>
      <c r="N34" s="603">
        <f t="shared" si="4"/>
        <v>0</v>
      </c>
      <c r="O34" s="603">
        <f t="shared" si="4"/>
        <v>0</v>
      </c>
      <c r="P34" s="603">
        <f t="shared" si="4"/>
        <v>3.2399999999999993</v>
      </c>
    </row>
    <row r="35" spans="1:16">
      <c r="A35" s="186"/>
      <c r="B35" s="186"/>
      <c r="C35" s="186"/>
      <c r="D35" s="186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</row>
    <row r="36" spans="1:16">
      <c r="A36" s="187"/>
      <c r="B36" s="188"/>
      <c r="C36" s="188"/>
      <c r="D36" s="186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</row>
    <row r="37" spans="1:16" ht="15.75">
      <c r="A37" s="83" t="s">
        <v>1022</v>
      </c>
      <c r="B37" s="221"/>
      <c r="C37" s="18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>
      <c r="A38" s="189"/>
      <c r="B38" s="189"/>
      <c r="C38" s="18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9.5">
      <c r="A39" s="189"/>
      <c r="B39" s="189"/>
      <c r="C39" s="189"/>
      <c r="D39" s="180"/>
      <c r="E39" s="180"/>
      <c r="F39" s="180"/>
      <c r="G39" s="180"/>
      <c r="H39" s="180"/>
      <c r="I39" s="180"/>
      <c r="J39" s="180"/>
      <c r="K39" s="180"/>
      <c r="L39" s="841" t="s">
        <v>848</v>
      </c>
      <c r="M39" s="841"/>
      <c r="N39" s="841"/>
      <c r="O39" s="841"/>
      <c r="P39" s="841"/>
    </row>
    <row r="40" spans="1:16" ht="19.5">
      <c r="A40" s="189"/>
      <c r="B40" s="189"/>
      <c r="C40" s="189"/>
      <c r="D40" s="180"/>
      <c r="E40" s="180"/>
      <c r="F40" s="180"/>
      <c r="G40" s="180"/>
      <c r="H40" s="180"/>
      <c r="I40" s="180"/>
      <c r="J40" s="180"/>
      <c r="K40" s="180"/>
      <c r="L40" s="841" t="s">
        <v>849</v>
      </c>
      <c r="M40" s="841"/>
      <c r="N40" s="841"/>
      <c r="O40" s="841"/>
      <c r="P40" s="841"/>
    </row>
    <row r="41" spans="1:16">
      <c r="A41" s="180"/>
      <c r="B41" s="180"/>
      <c r="C41" s="180"/>
      <c r="D41" s="189"/>
      <c r="E41" s="180"/>
      <c r="F41" s="189"/>
      <c r="G41" s="189"/>
      <c r="H41" s="189"/>
      <c r="I41" s="189"/>
      <c r="J41" s="189"/>
      <c r="K41" s="189"/>
      <c r="L41" s="189"/>
      <c r="M41" s="189"/>
      <c r="N41" s="189"/>
      <c r="O41" s="180"/>
      <c r="P41" s="180"/>
    </row>
    <row r="42" spans="1:16" ht="12.75" customHeight="1">
      <c r="A42" s="180"/>
      <c r="B42" s="180"/>
      <c r="C42" s="180"/>
      <c r="D42" s="180"/>
      <c r="E42" s="189"/>
      <c r="F42" s="285"/>
      <c r="G42" s="285"/>
      <c r="H42" s="285"/>
      <c r="I42" s="285"/>
      <c r="J42" s="285"/>
      <c r="K42" s="285"/>
      <c r="L42" s="285"/>
      <c r="M42" s="285"/>
      <c r="N42" s="285"/>
      <c r="O42" s="180"/>
      <c r="P42" s="180"/>
    </row>
    <row r="43" spans="1:16" ht="12.75" customHeight="1">
      <c r="E43" s="322"/>
      <c r="F43" s="322"/>
      <c r="G43" s="322"/>
      <c r="H43" s="322"/>
      <c r="I43" s="322"/>
      <c r="J43" s="322"/>
      <c r="K43" s="322"/>
      <c r="L43" s="322"/>
      <c r="M43" s="322"/>
      <c r="N43" s="322"/>
    </row>
    <row r="44" spans="1:16">
      <c r="A44" s="323"/>
      <c r="B44" s="323"/>
      <c r="F44" s="323"/>
      <c r="G44" s="323"/>
      <c r="H44" s="323"/>
      <c r="I44" s="323"/>
      <c r="J44" s="323"/>
      <c r="K44" s="323"/>
      <c r="L44" s="323"/>
      <c r="M44" s="323"/>
      <c r="N44" s="323"/>
    </row>
    <row r="46" spans="1:16">
      <c r="A46" s="1107"/>
      <c r="B46" s="1107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</row>
  </sheetData>
  <mergeCells count="18">
    <mergeCell ref="A7:N7"/>
    <mergeCell ref="D1:E1"/>
    <mergeCell ref="M2:N2"/>
    <mergeCell ref="A3:N3"/>
    <mergeCell ref="A4:N4"/>
    <mergeCell ref="A5:N6"/>
    <mergeCell ref="A46:N46"/>
    <mergeCell ref="C9:C10"/>
    <mergeCell ref="H8:N8"/>
    <mergeCell ref="A9:A10"/>
    <mergeCell ref="B9:B10"/>
    <mergeCell ref="D9:D10"/>
    <mergeCell ref="E9:H9"/>
    <mergeCell ref="L39:P39"/>
    <mergeCell ref="L40:P40"/>
    <mergeCell ref="O9:P9"/>
    <mergeCell ref="I9:N9"/>
    <mergeCell ref="A8:C8"/>
  </mergeCells>
  <printOptions horizontalCentered="1"/>
  <pageMargins left="0.28000000000000003" right="0.34" top="0.23622047244094491" bottom="0" header="0.31496062992125984" footer="0.31496062992125984"/>
  <pageSetup paperSize="9" scale="8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1"/>
  <sheetViews>
    <sheetView view="pageBreakPreview" topLeftCell="A2" zoomScaleNormal="85" zoomScaleSheetLayoutView="100" workbookViewId="0">
      <selection activeCell="C12" sqref="C12:P34"/>
    </sheetView>
  </sheetViews>
  <sheetFormatPr defaultRowHeight="12.75"/>
  <cols>
    <col min="1" max="1" width="5.5703125" style="319" customWidth="1"/>
    <col min="2" max="2" width="16.42578125" style="319" bestFit="1" customWidth="1"/>
    <col min="3" max="3" width="10.28515625" style="319" customWidth="1"/>
    <col min="4" max="4" width="12.85546875" style="319" customWidth="1"/>
    <col min="5" max="5" width="8.7109375" style="319" customWidth="1"/>
    <col min="6" max="7" width="8" style="319" customWidth="1"/>
    <col min="8" max="10" width="8.140625" style="319" customWidth="1"/>
    <col min="11" max="11" width="8.42578125" style="319" customWidth="1"/>
    <col min="12" max="12" width="8.140625" style="319" customWidth="1"/>
    <col min="13" max="13" width="11.28515625" style="319" customWidth="1"/>
    <col min="14" max="14" width="11.85546875" style="319" customWidth="1"/>
    <col min="15" max="15" width="9.140625" style="319"/>
    <col min="16" max="16" width="12" style="319" customWidth="1"/>
    <col min="17" max="16384" width="9.140625" style="319"/>
  </cols>
  <sheetData>
    <row r="1" spans="1:16" s="173" customFormat="1" ht="12.75" customHeight="1">
      <c r="A1" s="180"/>
      <c r="B1" s="180"/>
      <c r="C1" s="180"/>
      <c r="D1" s="1119"/>
      <c r="E1" s="1119"/>
      <c r="F1" s="180"/>
      <c r="G1" s="180"/>
      <c r="H1" s="180"/>
      <c r="I1" s="180"/>
      <c r="J1" s="180"/>
      <c r="K1" s="180"/>
      <c r="L1" s="180"/>
      <c r="O1" s="180"/>
      <c r="P1" s="180"/>
    </row>
    <row r="2" spans="1:16" s="173" customFormat="1" ht="12.75" customHeight="1">
      <c r="A2" s="180"/>
      <c r="B2" s="180"/>
      <c r="C2" s="180"/>
      <c r="D2" s="344"/>
      <c r="E2" s="344"/>
      <c r="F2" s="180"/>
      <c r="G2" s="180"/>
      <c r="H2" s="180"/>
      <c r="I2" s="180"/>
      <c r="J2" s="180"/>
      <c r="K2" s="180"/>
      <c r="L2" s="180"/>
      <c r="M2" s="1121" t="s">
        <v>631</v>
      </c>
      <c r="N2" s="1121"/>
      <c r="O2" s="180"/>
      <c r="P2" s="180"/>
    </row>
    <row r="3" spans="1:16" s="173" customFormat="1" ht="15.75">
      <c r="A3" s="1117" t="s">
        <v>0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80"/>
      <c r="P3" s="180"/>
    </row>
    <row r="4" spans="1:16" s="173" customFormat="1" ht="18">
      <c r="A4" s="1118" t="s">
        <v>717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80"/>
      <c r="P4" s="180"/>
    </row>
    <row r="5" spans="1:16" s="173" customFormat="1" ht="9.75" customHeight="1">
      <c r="A5" s="1134" t="s">
        <v>728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80"/>
      <c r="P5" s="180"/>
    </row>
    <row r="6" spans="1:16" s="174" customFormat="1" ht="18.75" customHeight="1">
      <c r="A6" s="1134"/>
      <c r="B6" s="1134"/>
      <c r="C6" s="1134"/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  <c r="O6" s="221"/>
      <c r="P6" s="221"/>
    </row>
    <row r="7" spans="1:16" s="173" customForma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80"/>
      <c r="P7" s="180"/>
    </row>
    <row r="8" spans="1:16" s="173" customFormat="1" ht="15.75">
      <c r="A8" s="840" t="s">
        <v>850</v>
      </c>
      <c r="B8" s="840"/>
      <c r="C8" s="840"/>
      <c r="D8" s="205"/>
      <c r="E8" s="180"/>
      <c r="F8" s="180"/>
      <c r="G8" s="180"/>
      <c r="H8" s="1108"/>
      <c r="I8" s="1108"/>
      <c r="J8" s="1108"/>
      <c r="K8" s="1108"/>
      <c r="L8" s="1108"/>
      <c r="M8" s="1108"/>
      <c r="N8" s="1108"/>
      <c r="O8" s="180"/>
      <c r="P8" s="180"/>
    </row>
    <row r="9" spans="1:16" s="173" customFormat="1" ht="46.5" customHeight="1">
      <c r="A9" s="1109" t="s">
        <v>2</v>
      </c>
      <c r="B9" s="1109" t="s">
        <v>3</v>
      </c>
      <c r="C9" s="1123" t="s">
        <v>462</v>
      </c>
      <c r="D9" s="1113" t="s">
        <v>79</v>
      </c>
      <c r="E9" s="1110" t="s">
        <v>80</v>
      </c>
      <c r="F9" s="1111"/>
      <c r="G9" s="1111"/>
      <c r="H9" s="1112"/>
      <c r="I9" s="1109" t="s">
        <v>625</v>
      </c>
      <c r="J9" s="1109"/>
      <c r="K9" s="1109"/>
      <c r="L9" s="1109"/>
      <c r="M9" s="1109"/>
      <c r="N9" s="1109"/>
      <c r="O9" s="1115" t="s">
        <v>681</v>
      </c>
      <c r="P9" s="1115"/>
    </row>
    <row r="10" spans="1:16" s="173" customFormat="1" ht="44.45" customHeight="1">
      <c r="A10" s="1109"/>
      <c r="B10" s="1109"/>
      <c r="C10" s="1124"/>
      <c r="D10" s="1114"/>
      <c r="E10" s="215" t="s">
        <v>84</v>
      </c>
      <c r="F10" s="215" t="s">
        <v>17</v>
      </c>
      <c r="G10" s="215" t="s">
        <v>37</v>
      </c>
      <c r="H10" s="215" t="s">
        <v>660</v>
      </c>
      <c r="I10" s="220" t="s">
        <v>15</v>
      </c>
      <c r="J10" s="220" t="s">
        <v>626</v>
      </c>
      <c r="K10" s="220" t="s">
        <v>627</v>
      </c>
      <c r="L10" s="220" t="s">
        <v>628</v>
      </c>
      <c r="M10" s="220" t="s">
        <v>629</v>
      </c>
      <c r="N10" s="220" t="s">
        <v>630</v>
      </c>
      <c r="O10" s="232" t="s">
        <v>686</v>
      </c>
      <c r="P10" s="232" t="s">
        <v>684</v>
      </c>
    </row>
    <row r="11" spans="1:16" s="228" customFormat="1">
      <c r="A11" s="226">
        <v>1</v>
      </c>
      <c r="B11" s="226">
        <v>2</v>
      </c>
      <c r="C11" s="226">
        <v>3</v>
      </c>
      <c r="D11" s="226">
        <v>8</v>
      </c>
      <c r="E11" s="226">
        <v>9</v>
      </c>
      <c r="F11" s="226">
        <v>10</v>
      </c>
      <c r="G11" s="226">
        <v>11</v>
      </c>
      <c r="H11" s="226">
        <v>12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226">
        <v>15</v>
      </c>
      <c r="P11" s="226">
        <v>16</v>
      </c>
    </row>
    <row r="12" spans="1:16" s="173" customFormat="1" ht="14.25">
      <c r="A12" s="121">
        <v>1</v>
      </c>
      <c r="B12" s="40" t="s">
        <v>869</v>
      </c>
      <c r="C12" s="1125" t="s">
        <v>895</v>
      </c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  <c r="N12" s="1126"/>
      <c r="O12" s="1126"/>
      <c r="P12" s="1127"/>
    </row>
    <row r="13" spans="1:16" s="173" customFormat="1" ht="14.25">
      <c r="A13" s="121">
        <v>2</v>
      </c>
      <c r="B13" s="40" t="s">
        <v>870</v>
      </c>
      <c r="C13" s="1128"/>
      <c r="D13" s="1129"/>
      <c r="E13" s="1129"/>
      <c r="F13" s="1129"/>
      <c r="G13" s="1129"/>
      <c r="H13" s="1129"/>
      <c r="I13" s="1129"/>
      <c r="J13" s="1129"/>
      <c r="K13" s="1129"/>
      <c r="L13" s="1129"/>
      <c r="M13" s="1129"/>
      <c r="N13" s="1129"/>
      <c r="O13" s="1129"/>
      <c r="P13" s="1130"/>
    </row>
    <row r="14" spans="1:16" s="173" customFormat="1" ht="14.25">
      <c r="A14" s="121">
        <v>3</v>
      </c>
      <c r="B14" s="40" t="s">
        <v>871</v>
      </c>
      <c r="C14" s="1128"/>
      <c r="D14" s="1129"/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30"/>
    </row>
    <row r="15" spans="1:16" s="173" customFormat="1" ht="14.25">
      <c r="A15" s="121">
        <v>4</v>
      </c>
      <c r="B15" s="40" t="s">
        <v>872</v>
      </c>
      <c r="C15" s="1128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30"/>
    </row>
    <row r="16" spans="1:16" s="173" customFormat="1" ht="14.25">
      <c r="A16" s="121">
        <v>5</v>
      </c>
      <c r="B16" s="40" t="s">
        <v>873</v>
      </c>
      <c r="C16" s="1128"/>
      <c r="D16" s="1129"/>
      <c r="E16" s="1129"/>
      <c r="F16" s="1129"/>
      <c r="G16" s="1129"/>
      <c r="H16" s="1129"/>
      <c r="I16" s="1129"/>
      <c r="J16" s="1129"/>
      <c r="K16" s="1129"/>
      <c r="L16" s="1129"/>
      <c r="M16" s="1129"/>
      <c r="N16" s="1129"/>
      <c r="O16" s="1129"/>
      <c r="P16" s="1130"/>
    </row>
    <row r="17" spans="1:16" s="173" customFormat="1" ht="14.25">
      <c r="A17" s="121">
        <v>6</v>
      </c>
      <c r="B17" s="40" t="s">
        <v>874</v>
      </c>
      <c r="C17" s="1128"/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30"/>
    </row>
    <row r="18" spans="1:16" s="173" customFormat="1" ht="14.25">
      <c r="A18" s="121">
        <v>7</v>
      </c>
      <c r="B18" s="40" t="s">
        <v>875</v>
      </c>
      <c r="C18" s="1128"/>
      <c r="D18" s="1129"/>
      <c r="E18" s="1129"/>
      <c r="F18" s="1129"/>
      <c r="G18" s="1129"/>
      <c r="H18" s="1129"/>
      <c r="I18" s="1129"/>
      <c r="J18" s="1129"/>
      <c r="K18" s="1129"/>
      <c r="L18" s="1129"/>
      <c r="M18" s="1129"/>
      <c r="N18" s="1129"/>
      <c r="O18" s="1129"/>
      <c r="P18" s="1130"/>
    </row>
    <row r="19" spans="1:16" s="173" customFormat="1" ht="14.25">
      <c r="A19" s="121">
        <v>8</v>
      </c>
      <c r="B19" s="40" t="s">
        <v>876</v>
      </c>
      <c r="C19" s="1128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30"/>
    </row>
    <row r="20" spans="1:16" s="173" customFormat="1" ht="14.25">
      <c r="A20" s="121">
        <v>9</v>
      </c>
      <c r="B20" s="40" t="s">
        <v>877</v>
      </c>
      <c r="C20" s="1128"/>
      <c r="D20" s="1129"/>
      <c r="E20" s="1129"/>
      <c r="F20" s="1129"/>
      <c r="G20" s="1129"/>
      <c r="H20" s="1129"/>
      <c r="I20" s="1129"/>
      <c r="J20" s="1129"/>
      <c r="K20" s="1129"/>
      <c r="L20" s="1129"/>
      <c r="M20" s="1129"/>
      <c r="N20" s="1129"/>
      <c r="O20" s="1129"/>
      <c r="P20" s="1130"/>
    </row>
    <row r="21" spans="1:16" s="173" customFormat="1" ht="14.25">
      <c r="A21" s="121">
        <v>10</v>
      </c>
      <c r="B21" s="40" t="s">
        <v>878</v>
      </c>
      <c r="C21" s="1128"/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30"/>
    </row>
    <row r="22" spans="1:16" s="173" customFormat="1" ht="14.25">
      <c r="A22" s="121">
        <v>11</v>
      </c>
      <c r="B22" s="40" t="s">
        <v>879</v>
      </c>
      <c r="C22" s="1128"/>
      <c r="D22" s="1129"/>
      <c r="E22" s="1129"/>
      <c r="F22" s="1129"/>
      <c r="G22" s="1129"/>
      <c r="H22" s="1129"/>
      <c r="I22" s="1129"/>
      <c r="J22" s="1129"/>
      <c r="K22" s="1129"/>
      <c r="L22" s="1129"/>
      <c r="M22" s="1129"/>
      <c r="N22" s="1129"/>
      <c r="O22" s="1129"/>
      <c r="P22" s="1130"/>
    </row>
    <row r="23" spans="1:16" s="173" customFormat="1" ht="14.25">
      <c r="A23" s="121">
        <v>12</v>
      </c>
      <c r="B23" s="40" t="s">
        <v>880</v>
      </c>
      <c r="C23" s="1128"/>
      <c r="D23" s="1129"/>
      <c r="E23" s="1129"/>
      <c r="F23" s="1129"/>
      <c r="G23" s="1129"/>
      <c r="H23" s="1129"/>
      <c r="I23" s="1129"/>
      <c r="J23" s="1129"/>
      <c r="K23" s="1129"/>
      <c r="L23" s="1129"/>
      <c r="M23" s="1129"/>
      <c r="N23" s="1129"/>
      <c r="O23" s="1129"/>
      <c r="P23" s="1130"/>
    </row>
    <row r="24" spans="1:16" s="173" customFormat="1" ht="14.25">
      <c r="A24" s="121">
        <v>13</v>
      </c>
      <c r="B24" s="40" t="s">
        <v>881</v>
      </c>
      <c r="C24" s="1128"/>
      <c r="D24" s="1129"/>
      <c r="E24" s="1129"/>
      <c r="F24" s="1129"/>
      <c r="G24" s="1129"/>
      <c r="H24" s="1129"/>
      <c r="I24" s="1129"/>
      <c r="J24" s="1129"/>
      <c r="K24" s="1129"/>
      <c r="L24" s="1129"/>
      <c r="M24" s="1129"/>
      <c r="N24" s="1129"/>
      <c r="O24" s="1129"/>
      <c r="P24" s="1130"/>
    </row>
    <row r="25" spans="1:16" s="173" customFormat="1" ht="14.25">
      <c r="A25" s="121">
        <v>14</v>
      </c>
      <c r="B25" s="40" t="s">
        <v>882</v>
      </c>
      <c r="C25" s="1128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30"/>
    </row>
    <row r="26" spans="1:16" s="173" customFormat="1" ht="14.25">
      <c r="A26" s="121">
        <v>15</v>
      </c>
      <c r="B26" s="40" t="s">
        <v>883</v>
      </c>
      <c r="C26" s="1128"/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1129"/>
      <c r="P26" s="1130"/>
    </row>
    <row r="27" spans="1:16" s="173" customFormat="1" ht="14.25">
      <c r="A27" s="121">
        <v>16</v>
      </c>
      <c r="B27" s="40" t="s">
        <v>884</v>
      </c>
      <c r="C27" s="1128"/>
      <c r="D27" s="1129"/>
      <c r="E27" s="1129"/>
      <c r="F27" s="1129"/>
      <c r="G27" s="1129"/>
      <c r="H27" s="1129"/>
      <c r="I27" s="1129"/>
      <c r="J27" s="1129"/>
      <c r="K27" s="1129"/>
      <c r="L27" s="1129"/>
      <c r="M27" s="1129"/>
      <c r="N27" s="1129"/>
      <c r="O27" s="1129"/>
      <c r="P27" s="1130"/>
    </row>
    <row r="28" spans="1:16" s="173" customFormat="1" ht="14.25">
      <c r="A28" s="121">
        <v>17</v>
      </c>
      <c r="B28" s="40" t="s">
        <v>885</v>
      </c>
      <c r="C28" s="1128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30"/>
    </row>
    <row r="29" spans="1:16" s="173" customFormat="1" ht="14.25">
      <c r="A29" s="121">
        <v>18</v>
      </c>
      <c r="B29" s="40" t="s">
        <v>888</v>
      </c>
      <c r="C29" s="1128"/>
      <c r="D29" s="1129"/>
      <c r="E29" s="1129"/>
      <c r="F29" s="1129"/>
      <c r="G29" s="1129"/>
      <c r="H29" s="1129"/>
      <c r="I29" s="1129"/>
      <c r="J29" s="1129"/>
      <c r="K29" s="1129"/>
      <c r="L29" s="1129"/>
      <c r="M29" s="1129"/>
      <c r="N29" s="1129"/>
      <c r="O29" s="1129"/>
      <c r="P29" s="1130"/>
    </row>
    <row r="30" spans="1:16" s="173" customFormat="1" ht="14.25">
      <c r="A30" s="121">
        <v>19</v>
      </c>
      <c r="B30" s="40" t="s">
        <v>886</v>
      </c>
      <c r="C30" s="1128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1129"/>
      <c r="O30" s="1129"/>
      <c r="P30" s="1130"/>
    </row>
    <row r="31" spans="1:16" s="173" customFormat="1" ht="14.25">
      <c r="A31" s="121">
        <v>20</v>
      </c>
      <c r="B31" s="40" t="s">
        <v>887</v>
      </c>
      <c r="C31" s="1128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30"/>
    </row>
    <row r="32" spans="1:16" s="173" customFormat="1" ht="14.25">
      <c r="A32" s="121">
        <v>21</v>
      </c>
      <c r="B32" s="40" t="s">
        <v>915</v>
      </c>
      <c r="C32" s="1128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30"/>
    </row>
    <row r="33" spans="1:17" s="173" customFormat="1" ht="14.25">
      <c r="A33" s="121">
        <v>22</v>
      </c>
      <c r="B33" s="40" t="s">
        <v>890</v>
      </c>
      <c r="C33" s="1128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30"/>
    </row>
    <row r="34" spans="1:17" s="173" customFormat="1">
      <c r="A34" s="319"/>
      <c r="B34" s="184" t="s">
        <v>15</v>
      </c>
      <c r="C34" s="1131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3"/>
    </row>
    <row r="35" spans="1:17" s="173" customFormat="1">
      <c r="A35" s="187"/>
      <c r="B35" s="188"/>
      <c r="C35" s="188"/>
      <c r="D35" s="186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</row>
    <row r="36" spans="1:17" s="173" customFormat="1">
      <c r="A36" s="189"/>
      <c r="B36" s="189"/>
      <c r="C36" s="18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</row>
    <row r="37" spans="1:17" s="173" customFormat="1" ht="15.75">
      <c r="A37" s="83" t="s">
        <v>1022</v>
      </c>
      <c r="B37" s="221"/>
      <c r="C37" s="18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7" s="173" customFormat="1" ht="19.5">
      <c r="A38" s="189"/>
      <c r="B38" s="189"/>
      <c r="C38" s="189"/>
      <c r="D38" s="180"/>
      <c r="E38" s="180"/>
      <c r="F38" s="180"/>
      <c r="G38" s="180"/>
      <c r="H38" s="180"/>
      <c r="I38" s="180"/>
      <c r="J38" s="180"/>
      <c r="K38" s="180"/>
      <c r="L38" s="180"/>
      <c r="M38" s="841" t="s">
        <v>848</v>
      </c>
      <c r="N38" s="841"/>
      <c r="O38" s="841"/>
      <c r="P38" s="841"/>
      <c r="Q38" s="841"/>
    </row>
    <row r="39" spans="1:17" s="173" customFormat="1" ht="19.5">
      <c r="A39" s="189"/>
      <c r="B39" s="189"/>
      <c r="C39" s="189"/>
      <c r="D39" s="180"/>
      <c r="E39" s="180"/>
      <c r="F39" s="180"/>
      <c r="G39" s="180"/>
      <c r="H39" s="180"/>
      <c r="I39" s="180"/>
      <c r="J39" s="180"/>
      <c r="K39" s="180"/>
      <c r="L39" s="180"/>
      <c r="M39" s="841" t="s">
        <v>849</v>
      </c>
      <c r="N39" s="841"/>
      <c r="O39" s="841"/>
      <c r="P39" s="841"/>
      <c r="Q39" s="841"/>
    </row>
    <row r="41" spans="1:17">
      <c r="A41" s="1107"/>
      <c r="B41" s="1107"/>
      <c r="C41" s="1107"/>
      <c r="D41" s="1107"/>
      <c r="E41" s="1107"/>
      <c r="F41" s="1107"/>
      <c r="G41" s="1107"/>
      <c r="H41" s="1107"/>
      <c r="I41" s="1107"/>
      <c r="J41" s="1107"/>
      <c r="K41" s="1107"/>
      <c r="L41" s="1107"/>
      <c r="M41" s="1107"/>
      <c r="N41" s="1107"/>
    </row>
  </sheetData>
  <mergeCells count="19">
    <mergeCell ref="A7:N7"/>
    <mergeCell ref="D1:E1"/>
    <mergeCell ref="M2:N2"/>
    <mergeCell ref="A3:N3"/>
    <mergeCell ref="A4:N4"/>
    <mergeCell ref="A5:N6"/>
    <mergeCell ref="A41:N41"/>
    <mergeCell ref="C9:C10"/>
    <mergeCell ref="H8:N8"/>
    <mergeCell ref="A9:A10"/>
    <mergeCell ref="B9:B10"/>
    <mergeCell ref="D9:D10"/>
    <mergeCell ref="E9:H9"/>
    <mergeCell ref="M38:Q38"/>
    <mergeCell ref="M39:Q39"/>
    <mergeCell ref="O9:P9"/>
    <mergeCell ref="I9:N9"/>
    <mergeCell ref="A8:C8"/>
    <mergeCell ref="C12:P34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view="pageBreakPreview" topLeftCell="A15" zoomScale="85" zoomScaleNormal="70" zoomScaleSheetLayoutView="85" workbookViewId="0">
      <selection activeCell="C11" sqref="C11:P33"/>
    </sheetView>
  </sheetViews>
  <sheetFormatPr defaultRowHeight="12.75"/>
  <cols>
    <col min="1" max="1" width="5.5703125" style="319" customWidth="1"/>
    <col min="2" max="2" width="16.5703125" style="319" bestFit="1" customWidth="1"/>
    <col min="3" max="3" width="10.28515625" style="319" customWidth="1"/>
    <col min="4" max="4" width="12.85546875" style="319" customWidth="1"/>
    <col min="5" max="5" width="8.7109375" style="319" customWidth="1"/>
    <col min="6" max="7" width="8" style="319" customWidth="1"/>
    <col min="8" max="10" width="8.140625" style="319" customWidth="1"/>
    <col min="11" max="11" width="8.42578125" style="319" customWidth="1"/>
    <col min="12" max="12" width="8.140625" style="319" customWidth="1"/>
    <col min="13" max="13" width="11.28515625" style="319" customWidth="1"/>
    <col min="14" max="14" width="11.85546875" style="319" customWidth="1"/>
    <col min="15" max="15" width="9.140625" style="319"/>
    <col min="16" max="16" width="13" style="319" customWidth="1"/>
    <col min="17" max="16384" width="9.140625" style="319"/>
  </cols>
  <sheetData>
    <row r="1" spans="1:16" ht="12.75" customHeight="1">
      <c r="A1" s="180"/>
      <c r="B1" s="180"/>
      <c r="C1" s="180"/>
      <c r="D1" s="1119"/>
      <c r="E1" s="1119"/>
      <c r="F1" s="180"/>
      <c r="G1" s="180"/>
      <c r="H1" s="180"/>
      <c r="I1" s="180"/>
      <c r="J1" s="180"/>
      <c r="K1" s="180"/>
      <c r="L1" s="180"/>
      <c r="O1" s="180"/>
      <c r="P1" s="180"/>
    </row>
    <row r="2" spans="1:16" ht="12.75" customHeight="1">
      <c r="A2" s="180"/>
      <c r="B2" s="180"/>
      <c r="C2" s="180"/>
      <c r="D2" s="344"/>
      <c r="E2" s="344"/>
      <c r="F2" s="180"/>
      <c r="G2" s="180"/>
      <c r="H2" s="180"/>
      <c r="I2" s="180"/>
      <c r="J2" s="180"/>
      <c r="K2" s="180"/>
      <c r="L2" s="180"/>
      <c r="M2" s="1121" t="s">
        <v>644</v>
      </c>
      <c r="N2" s="1121"/>
      <c r="O2" s="180"/>
      <c r="P2" s="180"/>
    </row>
    <row r="3" spans="1:16" ht="15.75">
      <c r="A3" s="1117" t="s">
        <v>0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80"/>
      <c r="P3" s="180"/>
    </row>
    <row r="4" spans="1:16" ht="18">
      <c r="A4" s="1118" t="s">
        <v>717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80"/>
      <c r="P4" s="180"/>
    </row>
    <row r="5" spans="1:16" ht="24" customHeight="1">
      <c r="A5" s="1134" t="s">
        <v>729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</row>
    <row r="6" spans="1:16">
      <c r="A6" s="1120"/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80"/>
      <c r="P6" s="180"/>
    </row>
    <row r="7" spans="1:16" ht="15.75">
      <c r="A7" s="840" t="s">
        <v>850</v>
      </c>
      <c r="B7" s="840"/>
      <c r="C7" s="840"/>
      <c r="D7" s="205"/>
      <c r="E7" s="180"/>
      <c r="F7" s="180"/>
      <c r="G7" s="180"/>
      <c r="H7" s="1108"/>
      <c r="I7" s="1108"/>
      <c r="J7" s="1108"/>
      <c r="K7" s="1108"/>
      <c r="L7" s="1108"/>
      <c r="M7" s="1108"/>
      <c r="N7" s="1108"/>
      <c r="O7" s="180"/>
      <c r="P7" s="180"/>
    </row>
    <row r="8" spans="1:16" ht="24.75" customHeight="1">
      <c r="A8" s="1109" t="s">
        <v>2</v>
      </c>
      <c r="B8" s="1109" t="s">
        <v>3</v>
      </c>
      <c r="C8" s="1123" t="s">
        <v>462</v>
      </c>
      <c r="D8" s="1113" t="s">
        <v>79</v>
      </c>
      <c r="E8" s="1110" t="s">
        <v>80</v>
      </c>
      <c r="F8" s="1111"/>
      <c r="G8" s="1111"/>
      <c r="H8" s="1112"/>
      <c r="I8" s="1109" t="s">
        <v>625</v>
      </c>
      <c r="J8" s="1109"/>
      <c r="K8" s="1109"/>
      <c r="L8" s="1109"/>
      <c r="M8" s="1109"/>
      <c r="N8" s="1109"/>
      <c r="O8" s="1115" t="s">
        <v>681</v>
      </c>
      <c r="P8" s="1115"/>
    </row>
    <row r="9" spans="1:16" ht="44.45" customHeight="1">
      <c r="A9" s="1109"/>
      <c r="B9" s="1109"/>
      <c r="C9" s="1124"/>
      <c r="D9" s="1114"/>
      <c r="E9" s="216" t="s">
        <v>84</v>
      </c>
      <c r="F9" s="216" t="s">
        <v>17</v>
      </c>
      <c r="G9" s="216" t="s">
        <v>37</v>
      </c>
      <c r="H9" s="216" t="s">
        <v>660</v>
      </c>
      <c r="I9" s="220" t="s">
        <v>15</v>
      </c>
      <c r="J9" s="220" t="s">
        <v>626</v>
      </c>
      <c r="K9" s="220" t="s">
        <v>627</v>
      </c>
      <c r="L9" s="220" t="s">
        <v>628</v>
      </c>
      <c r="M9" s="220" t="s">
        <v>629</v>
      </c>
      <c r="N9" s="220" t="s">
        <v>630</v>
      </c>
      <c r="O9" s="232" t="s">
        <v>686</v>
      </c>
      <c r="P9" s="232" t="s">
        <v>684</v>
      </c>
    </row>
    <row r="10" spans="1:16" s="321" customFormat="1">
      <c r="A10" s="226">
        <v>1</v>
      </c>
      <c r="B10" s="226">
        <v>2</v>
      </c>
      <c r="C10" s="226">
        <v>3</v>
      </c>
      <c r="D10" s="226">
        <v>4</v>
      </c>
      <c r="E10" s="226">
        <v>5</v>
      </c>
      <c r="F10" s="226">
        <v>6</v>
      </c>
      <c r="G10" s="226">
        <v>7</v>
      </c>
      <c r="H10" s="226">
        <v>8</v>
      </c>
      <c r="I10" s="226">
        <v>9</v>
      </c>
      <c r="J10" s="226">
        <v>10</v>
      </c>
      <c r="K10" s="226">
        <v>11</v>
      </c>
      <c r="L10" s="226">
        <v>12</v>
      </c>
      <c r="M10" s="226">
        <v>13</v>
      </c>
      <c r="N10" s="226">
        <v>14</v>
      </c>
      <c r="O10" s="226">
        <v>15</v>
      </c>
      <c r="P10" s="226">
        <v>16</v>
      </c>
    </row>
    <row r="11" spans="1:16" ht="14.25">
      <c r="A11" s="121">
        <v>1</v>
      </c>
      <c r="B11" s="40" t="s">
        <v>869</v>
      </c>
      <c r="C11" s="1125" t="s">
        <v>895</v>
      </c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7"/>
    </row>
    <row r="12" spans="1:16" ht="14.25">
      <c r="A12" s="121">
        <v>2</v>
      </c>
      <c r="B12" s="40" t="s">
        <v>870</v>
      </c>
      <c r="C12" s="1128"/>
      <c r="D12" s="1129"/>
      <c r="E12" s="1129"/>
      <c r="F12" s="1129"/>
      <c r="G12" s="1129"/>
      <c r="H12" s="1129"/>
      <c r="I12" s="1129"/>
      <c r="J12" s="1129"/>
      <c r="K12" s="1129"/>
      <c r="L12" s="1129"/>
      <c r="M12" s="1129"/>
      <c r="N12" s="1129"/>
      <c r="O12" s="1129"/>
      <c r="P12" s="1130"/>
    </row>
    <row r="13" spans="1:16" ht="14.25">
      <c r="A13" s="121">
        <v>3</v>
      </c>
      <c r="B13" s="40" t="s">
        <v>871</v>
      </c>
      <c r="C13" s="1128"/>
      <c r="D13" s="1129"/>
      <c r="E13" s="1129"/>
      <c r="F13" s="1129"/>
      <c r="G13" s="1129"/>
      <c r="H13" s="1129"/>
      <c r="I13" s="1129"/>
      <c r="J13" s="1129"/>
      <c r="K13" s="1129"/>
      <c r="L13" s="1129"/>
      <c r="M13" s="1129"/>
      <c r="N13" s="1129"/>
      <c r="O13" s="1129"/>
      <c r="P13" s="1130"/>
    </row>
    <row r="14" spans="1:16" ht="14.25">
      <c r="A14" s="121">
        <v>4</v>
      </c>
      <c r="B14" s="40" t="s">
        <v>872</v>
      </c>
      <c r="C14" s="1128"/>
      <c r="D14" s="1129"/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30"/>
    </row>
    <row r="15" spans="1:16" ht="14.25">
      <c r="A15" s="121">
        <v>5</v>
      </c>
      <c r="B15" s="40" t="s">
        <v>873</v>
      </c>
      <c r="C15" s="1128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30"/>
    </row>
    <row r="16" spans="1:16" ht="14.25">
      <c r="A16" s="121">
        <v>6</v>
      </c>
      <c r="B16" s="40" t="s">
        <v>874</v>
      </c>
      <c r="C16" s="1128"/>
      <c r="D16" s="1129"/>
      <c r="E16" s="1129"/>
      <c r="F16" s="1129"/>
      <c r="G16" s="1129"/>
      <c r="H16" s="1129"/>
      <c r="I16" s="1129"/>
      <c r="J16" s="1129"/>
      <c r="K16" s="1129"/>
      <c r="L16" s="1129"/>
      <c r="M16" s="1129"/>
      <c r="N16" s="1129"/>
      <c r="O16" s="1129"/>
      <c r="P16" s="1130"/>
    </row>
    <row r="17" spans="1:16" ht="14.25">
      <c r="A17" s="121">
        <v>7</v>
      </c>
      <c r="B17" s="40" t="s">
        <v>875</v>
      </c>
      <c r="C17" s="1128"/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30"/>
    </row>
    <row r="18" spans="1:16" ht="14.25">
      <c r="A18" s="121">
        <v>8</v>
      </c>
      <c r="B18" s="40" t="s">
        <v>876</v>
      </c>
      <c r="C18" s="1128"/>
      <c r="D18" s="1129"/>
      <c r="E18" s="1129"/>
      <c r="F18" s="1129"/>
      <c r="G18" s="1129"/>
      <c r="H18" s="1129"/>
      <c r="I18" s="1129"/>
      <c r="J18" s="1129"/>
      <c r="K18" s="1129"/>
      <c r="L18" s="1129"/>
      <c r="M18" s="1129"/>
      <c r="N18" s="1129"/>
      <c r="O18" s="1129"/>
      <c r="P18" s="1130"/>
    </row>
    <row r="19" spans="1:16" ht="14.25">
      <c r="A19" s="121">
        <v>9</v>
      </c>
      <c r="B19" s="40" t="s">
        <v>877</v>
      </c>
      <c r="C19" s="1128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30"/>
    </row>
    <row r="20" spans="1:16" ht="14.25">
      <c r="A20" s="121">
        <v>10</v>
      </c>
      <c r="B20" s="40" t="s">
        <v>878</v>
      </c>
      <c r="C20" s="1128"/>
      <c r="D20" s="1129"/>
      <c r="E20" s="1129"/>
      <c r="F20" s="1129"/>
      <c r="G20" s="1129"/>
      <c r="H20" s="1129"/>
      <c r="I20" s="1129"/>
      <c r="J20" s="1129"/>
      <c r="K20" s="1129"/>
      <c r="L20" s="1129"/>
      <c r="M20" s="1129"/>
      <c r="N20" s="1129"/>
      <c r="O20" s="1129"/>
      <c r="P20" s="1130"/>
    </row>
    <row r="21" spans="1:16" ht="14.25">
      <c r="A21" s="121">
        <v>11</v>
      </c>
      <c r="B21" s="40" t="s">
        <v>879</v>
      </c>
      <c r="C21" s="1128"/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30"/>
    </row>
    <row r="22" spans="1:16" ht="14.25">
      <c r="A22" s="121">
        <v>12</v>
      </c>
      <c r="B22" s="40" t="s">
        <v>880</v>
      </c>
      <c r="C22" s="1128"/>
      <c r="D22" s="1129"/>
      <c r="E22" s="1129"/>
      <c r="F22" s="1129"/>
      <c r="G22" s="1129"/>
      <c r="H22" s="1129"/>
      <c r="I22" s="1129"/>
      <c r="J22" s="1129"/>
      <c r="K22" s="1129"/>
      <c r="L22" s="1129"/>
      <c r="M22" s="1129"/>
      <c r="N22" s="1129"/>
      <c r="O22" s="1129"/>
      <c r="P22" s="1130"/>
    </row>
    <row r="23" spans="1:16" ht="14.25">
      <c r="A23" s="121">
        <v>13</v>
      </c>
      <c r="B23" s="40" t="s">
        <v>881</v>
      </c>
      <c r="C23" s="1128"/>
      <c r="D23" s="1129"/>
      <c r="E23" s="1129"/>
      <c r="F23" s="1129"/>
      <c r="G23" s="1129"/>
      <c r="H23" s="1129"/>
      <c r="I23" s="1129"/>
      <c r="J23" s="1129"/>
      <c r="K23" s="1129"/>
      <c r="L23" s="1129"/>
      <c r="M23" s="1129"/>
      <c r="N23" s="1129"/>
      <c r="O23" s="1129"/>
      <c r="P23" s="1130"/>
    </row>
    <row r="24" spans="1:16" ht="14.25">
      <c r="A24" s="121">
        <v>14</v>
      </c>
      <c r="B24" s="40" t="s">
        <v>882</v>
      </c>
      <c r="C24" s="1128"/>
      <c r="D24" s="1129"/>
      <c r="E24" s="1129"/>
      <c r="F24" s="1129"/>
      <c r="G24" s="1129"/>
      <c r="H24" s="1129"/>
      <c r="I24" s="1129"/>
      <c r="J24" s="1129"/>
      <c r="K24" s="1129"/>
      <c r="L24" s="1129"/>
      <c r="M24" s="1129"/>
      <c r="N24" s="1129"/>
      <c r="O24" s="1129"/>
      <c r="P24" s="1130"/>
    </row>
    <row r="25" spans="1:16" ht="14.25">
      <c r="A25" s="121">
        <v>15</v>
      </c>
      <c r="B25" s="40" t="s">
        <v>883</v>
      </c>
      <c r="C25" s="1128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30"/>
    </row>
    <row r="26" spans="1:16" ht="14.25">
      <c r="A26" s="121">
        <v>16</v>
      </c>
      <c r="B26" s="40" t="s">
        <v>884</v>
      </c>
      <c r="C26" s="1128"/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1129"/>
      <c r="P26" s="1130"/>
    </row>
    <row r="27" spans="1:16" ht="14.25">
      <c r="A27" s="121">
        <v>17</v>
      </c>
      <c r="B27" s="40" t="s">
        <v>885</v>
      </c>
      <c r="C27" s="1128"/>
      <c r="D27" s="1129"/>
      <c r="E27" s="1129"/>
      <c r="F27" s="1129"/>
      <c r="G27" s="1129"/>
      <c r="H27" s="1129"/>
      <c r="I27" s="1129"/>
      <c r="J27" s="1129"/>
      <c r="K27" s="1129"/>
      <c r="L27" s="1129"/>
      <c r="M27" s="1129"/>
      <c r="N27" s="1129"/>
      <c r="O27" s="1129"/>
      <c r="P27" s="1130"/>
    </row>
    <row r="28" spans="1:16" ht="14.25">
      <c r="A28" s="121">
        <v>18</v>
      </c>
      <c r="B28" s="40" t="s">
        <v>888</v>
      </c>
      <c r="C28" s="1128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30"/>
    </row>
    <row r="29" spans="1:16" ht="14.25">
      <c r="A29" s="121">
        <v>19</v>
      </c>
      <c r="B29" s="40" t="s">
        <v>886</v>
      </c>
      <c r="C29" s="1128"/>
      <c r="D29" s="1129"/>
      <c r="E29" s="1129"/>
      <c r="F29" s="1129"/>
      <c r="G29" s="1129"/>
      <c r="H29" s="1129"/>
      <c r="I29" s="1129"/>
      <c r="J29" s="1129"/>
      <c r="K29" s="1129"/>
      <c r="L29" s="1129"/>
      <c r="M29" s="1129"/>
      <c r="N29" s="1129"/>
      <c r="O29" s="1129"/>
      <c r="P29" s="1130"/>
    </row>
    <row r="30" spans="1:16" ht="14.25">
      <c r="A30" s="121">
        <v>20</v>
      </c>
      <c r="B30" s="40" t="s">
        <v>887</v>
      </c>
      <c r="C30" s="1128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1129"/>
      <c r="O30" s="1129"/>
      <c r="P30" s="1130"/>
    </row>
    <row r="31" spans="1:16" ht="14.25">
      <c r="A31" s="121">
        <v>21</v>
      </c>
      <c r="B31" s="40" t="s">
        <v>915</v>
      </c>
      <c r="C31" s="1128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30"/>
    </row>
    <row r="32" spans="1:16" ht="14.25">
      <c r="A32" s="121">
        <v>22</v>
      </c>
      <c r="B32" s="40" t="s">
        <v>890</v>
      </c>
      <c r="C32" s="1128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30"/>
    </row>
    <row r="33" spans="1:16">
      <c r="B33" s="184" t="s">
        <v>15</v>
      </c>
      <c r="C33" s="1131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3"/>
    </row>
    <row r="34" spans="1:16">
      <c r="A34" s="186"/>
      <c r="B34" s="186"/>
      <c r="C34" s="186"/>
      <c r="D34" s="186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>
      <c r="A35" s="187"/>
      <c r="B35" s="188"/>
      <c r="C35" s="188"/>
      <c r="D35" s="186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</row>
    <row r="36" spans="1:16">
      <c r="A36" s="189"/>
      <c r="B36" s="189"/>
      <c r="C36" s="18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</row>
    <row r="37" spans="1:16" ht="15.75">
      <c r="A37" s="83" t="s">
        <v>1022</v>
      </c>
      <c r="B37" s="221"/>
      <c r="C37" s="221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9.5">
      <c r="A38" s="189"/>
      <c r="B38" s="189"/>
      <c r="C38" s="189"/>
      <c r="D38" s="180"/>
      <c r="E38" s="180"/>
      <c r="F38" s="180"/>
      <c r="G38" s="180"/>
      <c r="H38" s="180"/>
      <c r="I38" s="180"/>
      <c r="J38" s="180"/>
      <c r="K38" s="180"/>
      <c r="L38" s="841" t="s">
        <v>848</v>
      </c>
      <c r="M38" s="841"/>
      <c r="N38" s="841"/>
      <c r="O38" s="841"/>
      <c r="P38" s="841"/>
    </row>
    <row r="39" spans="1:16" ht="19.5">
      <c r="A39" s="189"/>
      <c r="B39" s="189"/>
      <c r="C39" s="189"/>
      <c r="D39" s="180"/>
      <c r="E39" s="180"/>
      <c r="F39" s="180"/>
      <c r="G39" s="180"/>
      <c r="H39" s="180"/>
      <c r="I39" s="180"/>
      <c r="J39" s="180"/>
      <c r="K39" s="180"/>
      <c r="L39" s="841" t="s">
        <v>849</v>
      </c>
      <c r="M39" s="841"/>
      <c r="N39" s="841"/>
      <c r="O39" s="841"/>
      <c r="P39" s="841"/>
    </row>
    <row r="41" spans="1:16">
      <c r="A41" s="1107"/>
      <c r="B41" s="1107"/>
      <c r="C41" s="1107"/>
      <c r="D41" s="1107"/>
      <c r="E41" s="1107"/>
      <c r="F41" s="1107"/>
      <c r="G41" s="1107"/>
      <c r="H41" s="1107"/>
      <c r="I41" s="1107"/>
      <c r="J41" s="1107"/>
      <c r="K41" s="1107"/>
      <c r="L41" s="1107"/>
      <c r="M41" s="1107"/>
      <c r="N41" s="1107"/>
    </row>
  </sheetData>
  <mergeCells count="19">
    <mergeCell ref="A6:N6"/>
    <mergeCell ref="D1:E1"/>
    <mergeCell ref="M2:N2"/>
    <mergeCell ref="A3:N3"/>
    <mergeCell ref="A4:N4"/>
    <mergeCell ref="A5:P5"/>
    <mergeCell ref="A41:N41"/>
    <mergeCell ref="H7:N7"/>
    <mergeCell ref="A8:A9"/>
    <mergeCell ref="B8:B9"/>
    <mergeCell ref="C8:C9"/>
    <mergeCell ref="D8:D9"/>
    <mergeCell ref="E8:H8"/>
    <mergeCell ref="L38:P38"/>
    <mergeCell ref="L39:P39"/>
    <mergeCell ref="O8:P8"/>
    <mergeCell ref="I8:N8"/>
    <mergeCell ref="A7:C7"/>
    <mergeCell ref="C11:P33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39"/>
  <sheetViews>
    <sheetView view="pageBreakPreview" topLeftCell="A4" zoomScale="55" zoomScaleNormal="90" zoomScaleSheetLayoutView="55" workbookViewId="0">
      <selection activeCell="C11" sqref="C11:R33"/>
    </sheetView>
  </sheetViews>
  <sheetFormatPr defaultRowHeight="15"/>
  <cols>
    <col min="1" max="1" width="7.140625" style="61" customWidth="1"/>
    <col min="2" max="2" width="16.42578125" style="61" bestFit="1" customWidth="1"/>
    <col min="3" max="4" width="8.5703125" style="61" customWidth="1"/>
    <col min="5" max="5" width="8.7109375" style="61" customWidth="1"/>
    <col min="6" max="6" width="8.5703125" style="61" customWidth="1"/>
    <col min="7" max="7" width="9.7109375" style="61" customWidth="1"/>
    <col min="8" max="8" width="10.28515625" style="61" customWidth="1"/>
    <col min="9" max="9" width="9.7109375" style="61" customWidth="1"/>
    <col min="10" max="10" width="9.28515625" style="61" customWidth="1"/>
    <col min="11" max="11" width="7" style="61" customWidth="1"/>
    <col min="12" max="12" width="7.28515625" style="61" customWidth="1"/>
    <col min="13" max="13" width="7.42578125" style="61" customWidth="1"/>
    <col min="14" max="14" width="7.85546875" style="61" customWidth="1"/>
    <col min="15" max="15" width="11.42578125" style="61" customWidth="1"/>
    <col min="16" max="16" width="12.28515625" style="61" customWidth="1"/>
    <col min="17" max="17" width="11.5703125" style="61" customWidth="1"/>
    <col min="18" max="18" width="16" style="61" customWidth="1"/>
    <col min="19" max="19" width="9" style="61" customWidth="1"/>
    <col min="20" max="20" width="9.140625" style="61" hidden="1" customWidth="1"/>
    <col min="21" max="16384" width="9.140625" style="61"/>
  </cols>
  <sheetData>
    <row r="1" spans="1:20" s="13" customFormat="1" ht="15.75">
      <c r="G1" s="747" t="s">
        <v>0</v>
      </c>
      <c r="H1" s="747"/>
      <c r="I1" s="747"/>
      <c r="J1" s="747"/>
      <c r="K1" s="747"/>
      <c r="L1" s="747"/>
      <c r="M1" s="747"/>
      <c r="N1" s="31"/>
      <c r="O1" s="31"/>
      <c r="P1" s="34" t="s">
        <v>511</v>
      </c>
      <c r="S1" s="34"/>
    </row>
    <row r="2" spans="1:20" s="13" customFormat="1" ht="20.25">
      <c r="B2" s="104"/>
      <c r="E2" s="748" t="s">
        <v>717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</row>
    <row r="3" spans="1:20" s="13" customFormat="1" ht="20.25">
      <c r="B3" s="103"/>
      <c r="C3" s="103"/>
      <c r="D3" s="103"/>
      <c r="E3" s="103"/>
      <c r="F3" s="103"/>
      <c r="G3" s="103"/>
      <c r="H3" s="103"/>
      <c r="I3" s="103"/>
      <c r="J3" s="103"/>
    </row>
    <row r="4" spans="1:20" ht="18">
      <c r="B4" s="1140" t="s">
        <v>730</v>
      </c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</row>
    <row r="5" spans="1:20">
      <c r="C5" s="62"/>
      <c r="D5" s="62"/>
      <c r="E5" s="62"/>
      <c r="F5" s="62"/>
      <c r="G5" s="62"/>
      <c r="H5" s="62"/>
      <c r="M5" s="62"/>
      <c r="N5" s="62"/>
      <c r="O5" s="62"/>
      <c r="P5" s="62"/>
      <c r="Q5" s="62"/>
      <c r="R5" s="62"/>
      <c r="S5" s="62"/>
      <c r="T5" s="62"/>
    </row>
    <row r="6" spans="1:20" ht="15.75">
      <c r="A6" s="840" t="s">
        <v>850</v>
      </c>
      <c r="B6" s="840"/>
      <c r="C6" s="840"/>
    </row>
    <row r="7" spans="1:20">
      <c r="B7" s="64"/>
    </row>
    <row r="8" spans="1:20" s="65" customFormat="1" ht="42" customHeight="1">
      <c r="A8" s="865" t="s">
        <v>2</v>
      </c>
      <c r="B8" s="1141" t="s">
        <v>3</v>
      </c>
      <c r="C8" s="1138" t="s">
        <v>228</v>
      </c>
      <c r="D8" s="1138"/>
      <c r="E8" s="1138"/>
      <c r="F8" s="1138"/>
      <c r="G8" s="1135" t="s">
        <v>839</v>
      </c>
      <c r="H8" s="1136"/>
      <c r="I8" s="1136"/>
      <c r="J8" s="1139"/>
      <c r="K8" s="1135" t="s">
        <v>198</v>
      </c>
      <c r="L8" s="1136"/>
      <c r="M8" s="1136"/>
      <c r="N8" s="1139"/>
      <c r="O8" s="1135" t="s">
        <v>101</v>
      </c>
      <c r="P8" s="1136"/>
      <c r="Q8" s="1136"/>
      <c r="R8" s="1137"/>
    </row>
    <row r="9" spans="1:20" s="66" customFormat="1" ht="37.5" customHeight="1">
      <c r="A9" s="865"/>
      <c r="B9" s="1142"/>
      <c r="C9" s="71" t="s">
        <v>87</v>
      </c>
      <c r="D9" s="71" t="s">
        <v>91</v>
      </c>
      <c r="E9" s="71" t="s">
        <v>92</v>
      </c>
      <c r="F9" s="71" t="s">
        <v>15</v>
      </c>
      <c r="G9" s="71" t="s">
        <v>87</v>
      </c>
      <c r="H9" s="71" t="s">
        <v>91</v>
      </c>
      <c r="I9" s="71" t="s">
        <v>92</v>
      </c>
      <c r="J9" s="71" t="s">
        <v>15</v>
      </c>
      <c r="K9" s="71" t="s">
        <v>87</v>
      </c>
      <c r="L9" s="71" t="s">
        <v>91</v>
      </c>
      <c r="M9" s="71" t="s">
        <v>92</v>
      </c>
      <c r="N9" s="71" t="s">
        <v>15</v>
      </c>
      <c r="O9" s="71" t="s">
        <v>134</v>
      </c>
      <c r="P9" s="71" t="s">
        <v>135</v>
      </c>
      <c r="Q9" s="134" t="s">
        <v>136</v>
      </c>
      <c r="R9" s="71" t="s">
        <v>137</v>
      </c>
      <c r="S9" s="100"/>
    </row>
    <row r="10" spans="1:20" s="230" customFormat="1" ht="16.149999999999999" customHeight="1">
      <c r="A10" s="54">
        <v>1</v>
      </c>
      <c r="B10" s="127">
        <v>2</v>
      </c>
      <c r="C10" s="229">
        <v>3</v>
      </c>
      <c r="D10" s="229">
        <v>4</v>
      </c>
      <c r="E10" s="229">
        <v>5</v>
      </c>
      <c r="F10" s="229">
        <v>6</v>
      </c>
      <c r="G10" s="229">
        <v>7</v>
      </c>
      <c r="H10" s="229">
        <v>8</v>
      </c>
      <c r="I10" s="229">
        <v>9</v>
      </c>
      <c r="J10" s="229">
        <v>10</v>
      </c>
      <c r="K10" s="229">
        <v>11</v>
      </c>
      <c r="L10" s="229">
        <v>12</v>
      </c>
      <c r="M10" s="229">
        <v>13</v>
      </c>
      <c r="N10" s="229">
        <v>14</v>
      </c>
      <c r="O10" s="229">
        <v>15</v>
      </c>
      <c r="P10" s="229">
        <v>16</v>
      </c>
      <c r="Q10" s="229">
        <v>17</v>
      </c>
      <c r="R10" s="127">
        <v>18</v>
      </c>
    </row>
    <row r="11" spans="1:20" s="136" customFormat="1" ht="16.149999999999999" customHeight="1">
      <c r="A11" s="121">
        <v>1</v>
      </c>
      <c r="B11" s="40" t="s">
        <v>869</v>
      </c>
      <c r="C11" s="1143" t="s">
        <v>895</v>
      </c>
      <c r="D11" s="1144"/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  <c r="O11" s="1144"/>
      <c r="P11" s="1144"/>
      <c r="Q11" s="1144"/>
      <c r="R11" s="1145"/>
    </row>
    <row r="12" spans="1:20" s="136" customFormat="1" ht="16.149999999999999" customHeight="1">
      <c r="A12" s="121">
        <v>2</v>
      </c>
      <c r="B12" s="40" t="s">
        <v>870</v>
      </c>
      <c r="C12" s="1146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8"/>
    </row>
    <row r="13" spans="1:20" s="136" customFormat="1" ht="16.149999999999999" customHeight="1">
      <c r="A13" s="121">
        <v>3</v>
      </c>
      <c r="B13" s="40" t="s">
        <v>871</v>
      </c>
      <c r="C13" s="1146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8"/>
    </row>
    <row r="14" spans="1:20" s="136" customFormat="1" ht="16.149999999999999" customHeight="1">
      <c r="A14" s="121">
        <v>4</v>
      </c>
      <c r="B14" s="40" t="s">
        <v>872</v>
      </c>
      <c r="C14" s="1146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8"/>
    </row>
    <row r="15" spans="1:20" s="136" customFormat="1" ht="16.149999999999999" customHeight="1">
      <c r="A15" s="121">
        <v>5</v>
      </c>
      <c r="B15" s="40" t="s">
        <v>873</v>
      </c>
      <c r="C15" s="1146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8"/>
    </row>
    <row r="16" spans="1:20" s="136" customFormat="1" ht="16.149999999999999" customHeight="1">
      <c r="A16" s="121">
        <v>6</v>
      </c>
      <c r="B16" s="40" t="s">
        <v>874</v>
      </c>
      <c r="C16" s="1146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8"/>
    </row>
    <row r="17" spans="1:45" s="136" customFormat="1" ht="16.149999999999999" customHeight="1">
      <c r="A17" s="121">
        <v>7</v>
      </c>
      <c r="B17" s="40" t="s">
        <v>875</v>
      </c>
      <c r="C17" s="1146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8"/>
    </row>
    <row r="18" spans="1:45" s="136" customFormat="1" ht="16.149999999999999" customHeight="1">
      <c r="A18" s="121">
        <v>8</v>
      </c>
      <c r="B18" s="40" t="s">
        <v>876</v>
      </c>
      <c r="C18" s="1146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8"/>
    </row>
    <row r="19" spans="1:45" s="136" customFormat="1" ht="16.149999999999999" customHeight="1">
      <c r="A19" s="121">
        <v>9</v>
      </c>
      <c r="B19" s="40" t="s">
        <v>877</v>
      </c>
      <c r="C19" s="1146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8"/>
    </row>
    <row r="20" spans="1:45" s="136" customFormat="1" ht="16.149999999999999" customHeight="1">
      <c r="A20" s="121">
        <v>10</v>
      </c>
      <c r="B20" s="40" t="s">
        <v>878</v>
      </c>
      <c r="C20" s="1146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8"/>
    </row>
    <row r="21" spans="1:45" s="136" customFormat="1" ht="16.149999999999999" customHeight="1">
      <c r="A21" s="121">
        <v>11</v>
      </c>
      <c r="B21" s="40" t="s">
        <v>879</v>
      </c>
      <c r="C21" s="1146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8"/>
    </row>
    <row r="22" spans="1:45">
      <c r="A22" s="121">
        <v>12</v>
      </c>
      <c r="B22" s="40" t="s">
        <v>880</v>
      </c>
      <c r="C22" s="1146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8"/>
    </row>
    <row r="23" spans="1:45">
      <c r="A23" s="121">
        <v>13</v>
      </c>
      <c r="B23" s="40" t="s">
        <v>881</v>
      </c>
      <c r="C23" s="1146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8"/>
    </row>
    <row r="24" spans="1:45">
      <c r="A24" s="121">
        <v>14</v>
      </c>
      <c r="B24" s="40" t="s">
        <v>882</v>
      </c>
      <c r="C24" s="1146"/>
      <c r="D24" s="1147"/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8"/>
    </row>
    <row r="25" spans="1:45">
      <c r="A25" s="121">
        <v>15</v>
      </c>
      <c r="B25" s="40" t="s">
        <v>883</v>
      </c>
      <c r="C25" s="1146"/>
      <c r="D25" s="1147"/>
      <c r="E25" s="1147"/>
      <c r="F25" s="1147"/>
      <c r="G25" s="1147"/>
      <c r="H25" s="1147"/>
      <c r="I25" s="1147"/>
      <c r="J25" s="1147"/>
      <c r="K25" s="1147"/>
      <c r="L25" s="1147"/>
      <c r="M25" s="1147"/>
      <c r="N25" s="1147"/>
      <c r="O25" s="1147"/>
      <c r="P25" s="1147"/>
      <c r="Q25" s="1147"/>
      <c r="R25" s="1148"/>
    </row>
    <row r="26" spans="1:45">
      <c r="A26" s="121">
        <v>16</v>
      </c>
      <c r="B26" s="40" t="s">
        <v>884</v>
      </c>
      <c r="C26" s="1146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8"/>
    </row>
    <row r="27" spans="1:45">
      <c r="A27" s="121">
        <v>17</v>
      </c>
      <c r="B27" s="40" t="s">
        <v>885</v>
      </c>
      <c r="C27" s="1146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8"/>
    </row>
    <row r="28" spans="1:45">
      <c r="A28" s="121">
        <v>18</v>
      </c>
      <c r="B28" s="40" t="s">
        <v>888</v>
      </c>
      <c r="C28" s="1146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8"/>
    </row>
    <row r="29" spans="1:45">
      <c r="A29" s="121">
        <v>19</v>
      </c>
      <c r="B29" s="40" t="s">
        <v>886</v>
      </c>
      <c r="C29" s="1146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8"/>
    </row>
    <row r="30" spans="1:45">
      <c r="A30" s="121">
        <v>20</v>
      </c>
      <c r="B30" s="40" t="s">
        <v>887</v>
      </c>
      <c r="C30" s="1146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8"/>
    </row>
    <row r="31" spans="1:45">
      <c r="A31" s="121">
        <v>21</v>
      </c>
      <c r="B31" s="40" t="s">
        <v>915</v>
      </c>
      <c r="C31" s="1146"/>
      <c r="D31" s="1147"/>
      <c r="E31" s="1147"/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8"/>
    </row>
    <row r="32" spans="1:45" s="67" customFormat="1">
      <c r="A32" s="121">
        <v>22</v>
      </c>
      <c r="B32" s="40" t="s">
        <v>890</v>
      </c>
      <c r="C32" s="1146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1:19" ht="15.75">
      <c r="B33" s="193" t="s">
        <v>15</v>
      </c>
      <c r="C33" s="1149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1"/>
    </row>
    <row r="36" spans="1:19" s="13" customFormat="1" ht="15.75">
      <c r="A36" s="11" t="s">
        <v>1022</v>
      </c>
      <c r="B36" s="279"/>
      <c r="G36" s="12"/>
      <c r="H36" s="12"/>
      <c r="J36" s="251"/>
      <c r="K36" s="12"/>
      <c r="L36" s="12"/>
      <c r="M36" s="12"/>
      <c r="N36" s="12"/>
      <c r="O36" s="12"/>
      <c r="P36" s="245"/>
      <c r="Q36" s="245"/>
      <c r="R36" s="245"/>
      <c r="S36" s="245"/>
    </row>
    <row r="37" spans="1:19" s="13" customFormat="1" ht="29.25" customHeight="1">
      <c r="J37" s="12"/>
      <c r="K37" s="27"/>
      <c r="L37" s="27"/>
      <c r="M37" s="27"/>
      <c r="N37" s="27"/>
      <c r="O37" s="841" t="s">
        <v>848</v>
      </c>
      <c r="P37" s="841"/>
      <c r="Q37" s="841"/>
      <c r="R37" s="841"/>
      <c r="S37" s="841"/>
    </row>
    <row r="38" spans="1:19" s="13" customFormat="1" ht="20.25" customHeight="1">
      <c r="J38" s="27"/>
      <c r="K38" s="27"/>
      <c r="L38" s="27"/>
      <c r="M38" s="27"/>
      <c r="N38" s="27"/>
      <c r="O38" s="841" t="s">
        <v>849</v>
      </c>
      <c r="P38" s="841"/>
      <c r="Q38" s="841"/>
      <c r="R38" s="841"/>
      <c r="S38" s="841"/>
    </row>
    <row r="39" spans="1:19" s="13" customFormat="1" ht="12.75">
      <c r="A39" s="12"/>
      <c r="B39" s="12"/>
      <c r="J39" s="251"/>
      <c r="K39" s="12"/>
      <c r="L39" s="12"/>
      <c r="M39" s="12"/>
      <c r="N39" s="27"/>
      <c r="O39" s="27"/>
      <c r="P39" s="27"/>
      <c r="Q39" s="27"/>
      <c r="R39" s="27"/>
      <c r="S39" s="27"/>
    </row>
  </sheetData>
  <mergeCells count="13">
    <mergeCell ref="O37:S37"/>
    <mergeCell ref="O38:S38"/>
    <mergeCell ref="B4:T4"/>
    <mergeCell ref="A8:A9"/>
    <mergeCell ref="B8:B9"/>
    <mergeCell ref="C11:R33"/>
    <mergeCell ref="G1:M1"/>
    <mergeCell ref="E2:O2"/>
    <mergeCell ref="O8:R8"/>
    <mergeCell ref="A6:C6"/>
    <mergeCell ref="C8:F8"/>
    <mergeCell ref="K8:N8"/>
    <mergeCell ref="G8:J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3"/>
  <sheetViews>
    <sheetView view="pageBreakPreview" topLeftCell="A16" zoomScale="70" zoomScaleNormal="70" zoomScaleSheetLayoutView="70" workbookViewId="0">
      <selection activeCell="C12" sqref="C12:S34"/>
    </sheetView>
  </sheetViews>
  <sheetFormatPr defaultRowHeight="15"/>
  <cols>
    <col min="1" max="1" width="7.28515625" style="61" customWidth="1"/>
    <col min="2" max="2" width="19.28515625" style="61" bestFit="1" customWidth="1"/>
    <col min="3" max="3" width="15.42578125" style="61" customWidth="1"/>
    <col min="4" max="4" width="14.85546875" style="61" customWidth="1"/>
    <col min="5" max="5" width="11.85546875" style="61" customWidth="1"/>
    <col min="6" max="6" width="9.85546875" style="61" customWidth="1"/>
    <col min="7" max="7" width="12.7109375" style="61" customWidth="1"/>
    <col min="8" max="9" width="11" style="61" customWidth="1"/>
    <col min="10" max="10" width="14.140625" style="61" customWidth="1"/>
    <col min="11" max="11" width="12.28515625" style="61" customWidth="1"/>
    <col min="12" max="12" width="13.140625" style="61" customWidth="1"/>
    <col min="13" max="13" width="9.7109375" style="61" customWidth="1"/>
    <col min="14" max="14" width="9.5703125" style="61" customWidth="1"/>
    <col min="15" max="15" width="12.7109375" style="61" customWidth="1"/>
    <col min="16" max="16" width="13.28515625" style="61" customWidth="1"/>
    <col min="17" max="17" width="11.28515625" style="61" customWidth="1"/>
    <col min="18" max="18" width="9.28515625" style="61" customWidth="1"/>
    <col min="19" max="19" width="9.140625" style="61"/>
    <col min="20" max="20" width="12.28515625" style="61" customWidth="1"/>
    <col min="21" max="16384" width="9.140625" style="61"/>
  </cols>
  <sheetData>
    <row r="1" spans="1:20" s="13" customFormat="1" ht="15.75">
      <c r="C1" s="36"/>
      <c r="D1" s="36"/>
      <c r="E1" s="36"/>
      <c r="F1" s="36"/>
      <c r="G1" s="36"/>
      <c r="H1" s="36"/>
      <c r="I1" s="91"/>
      <c r="J1" s="36"/>
      <c r="Q1" s="1043"/>
      <c r="R1" s="1043"/>
    </row>
    <row r="2" spans="1:20" s="331" customFormat="1" ht="18.75">
      <c r="C2" s="36"/>
      <c r="D2" s="36"/>
      <c r="E2" s="36"/>
      <c r="F2" s="36"/>
      <c r="G2" s="36"/>
      <c r="H2" s="36"/>
      <c r="I2" s="91" t="s">
        <v>0</v>
      </c>
      <c r="J2" s="36"/>
      <c r="P2" s="739" t="s">
        <v>512</v>
      </c>
      <c r="Q2" s="739"/>
      <c r="R2" s="739"/>
    </row>
    <row r="3" spans="1:20" s="13" customFormat="1" ht="20.25">
      <c r="G3" s="748" t="s">
        <v>717</v>
      </c>
      <c r="H3" s="748"/>
      <c r="I3" s="748"/>
      <c r="J3" s="748"/>
      <c r="K3" s="748"/>
      <c r="L3" s="748"/>
      <c r="M3" s="748"/>
      <c r="N3" s="35"/>
      <c r="O3" s="35"/>
      <c r="P3" s="35"/>
      <c r="Q3" s="35"/>
    </row>
    <row r="4" spans="1:20" s="13" customFormat="1" ht="20.25">
      <c r="G4" s="103"/>
      <c r="H4" s="103"/>
      <c r="I4" s="103"/>
      <c r="J4" s="103"/>
      <c r="K4" s="103"/>
      <c r="L4" s="103"/>
      <c r="M4" s="103"/>
      <c r="N4" s="35"/>
      <c r="O4" s="35"/>
      <c r="P4" s="35"/>
      <c r="Q4" s="35"/>
    </row>
    <row r="5" spans="1:20" ht="18">
      <c r="B5" s="1152" t="s">
        <v>731</v>
      </c>
      <c r="C5" s="1152"/>
      <c r="D5" s="1152"/>
      <c r="E5" s="1152"/>
      <c r="F5" s="1152"/>
      <c r="G5" s="1152"/>
      <c r="H5" s="1152"/>
      <c r="I5" s="1152"/>
      <c r="J5" s="1152"/>
      <c r="K5" s="1152"/>
      <c r="L5" s="1152"/>
      <c r="M5" s="1152"/>
      <c r="N5" s="1152"/>
      <c r="O5" s="1152"/>
      <c r="P5" s="1152"/>
      <c r="Q5" s="1152"/>
      <c r="R5" s="1152"/>
      <c r="S5" s="1152"/>
      <c r="T5" s="1152"/>
    </row>
    <row r="6" spans="1:20" ht="15.75">
      <c r="C6" s="62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5.75">
      <c r="A7" s="840" t="s">
        <v>850</v>
      </c>
      <c r="B7" s="840"/>
      <c r="C7" s="840"/>
      <c r="F7" s="840"/>
      <c r="G7" s="840"/>
      <c r="H7" s="840"/>
    </row>
    <row r="8" spans="1:20">
      <c r="B8" s="64"/>
      <c r="Q8" s="97" t="s">
        <v>131</v>
      </c>
    </row>
    <row r="9" spans="1:20" s="65" customFormat="1" ht="32.450000000000003" customHeight="1">
      <c r="A9" s="865" t="s">
        <v>2</v>
      </c>
      <c r="B9" s="1141" t="s">
        <v>3</v>
      </c>
      <c r="C9" s="1138" t="s">
        <v>427</v>
      </c>
      <c r="D9" s="1138"/>
      <c r="E9" s="1138"/>
      <c r="F9" s="1138"/>
      <c r="G9" s="1138" t="s">
        <v>428</v>
      </c>
      <c r="H9" s="1138"/>
      <c r="I9" s="1138"/>
      <c r="J9" s="1138"/>
      <c r="K9" s="1138" t="s">
        <v>429</v>
      </c>
      <c r="L9" s="1138"/>
      <c r="M9" s="1138"/>
      <c r="N9" s="1138"/>
      <c r="O9" s="1138" t="s">
        <v>430</v>
      </c>
      <c r="P9" s="1138"/>
      <c r="Q9" s="1138"/>
      <c r="R9" s="1141"/>
      <c r="S9" s="1153" t="s">
        <v>154</v>
      </c>
    </row>
    <row r="10" spans="1:20" s="66" customFormat="1" ht="75" customHeight="1">
      <c r="A10" s="865"/>
      <c r="B10" s="1142"/>
      <c r="C10" s="71" t="s">
        <v>151</v>
      </c>
      <c r="D10" s="107" t="s">
        <v>153</v>
      </c>
      <c r="E10" s="71" t="s">
        <v>130</v>
      </c>
      <c r="F10" s="107" t="s">
        <v>152</v>
      </c>
      <c r="G10" s="71" t="s">
        <v>229</v>
      </c>
      <c r="H10" s="107" t="s">
        <v>153</v>
      </c>
      <c r="I10" s="71" t="s">
        <v>130</v>
      </c>
      <c r="J10" s="107" t="s">
        <v>152</v>
      </c>
      <c r="K10" s="71" t="s">
        <v>229</v>
      </c>
      <c r="L10" s="107" t="s">
        <v>153</v>
      </c>
      <c r="M10" s="71" t="s">
        <v>130</v>
      </c>
      <c r="N10" s="107" t="s">
        <v>152</v>
      </c>
      <c r="O10" s="71" t="s">
        <v>229</v>
      </c>
      <c r="P10" s="107" t="s">
        <v>153</v>
      </c>
      <c r="Q10" s="71" t="s">
        <v>130</v>
      </c>
      <c r="R10" s="108" t="s">
        <v>152</v>
      </c>
      <c r="S10" s="1153"/>
    </row>
    <row r="11" spans="1:20" s="66" customFormat="1" ht="16.149999999999999" customHeight="1">
      <c r="A11" s="4">
        <v>1</v>
      </c>
      <c r="B11" s="7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60">
        <v>17</v>
      </c>
      <c r="R11" s="101">
        <v>18</v>
      </c>
      <c r="S11" s="106">
        <v>19</v>
      </c>
    </row>
    <row r="12" spans="1:20" s="66" customFormat="1" ht="16.149999999999999" customHeight="1">
      <c r="A12" s="121">
        <v>1</v>
      </c>
      <c r="B12" s="40" t="s">
        <v>869</v>
      </c>
      <c r="C12" s="1143" t="s">
        <v>895</v>
      </c>
      <c r="D12" s="1144"/>
      <c r="E12" s="1144"/>
      <c r="F12" s="1144"/>
      <c r="G12" s="1144"/>
      <c r="H12" s="1144"/>
      <c r="I12" s="1144"/>
      <c r="J12" s="1144"/>
      <c r="K12" s="1144"/>
      <c r="L12" s="1144"/>
      <c r="M12" s="1144"/>
      <c r="N12" s="1144"/>
      <c r="O12" s="1144"/>
      <c r="P12" s="1144"/>
      <c r="Q12" s="1144"/>
      <c r="R12" s="1144"/>
      <c r="S12" s="1145"/>
    </row>
    <row r="13" spans="1:20" s="66" customFormat="1" ht="16.149999999999999" customHeight="1">
      <c r="A13" s="121">
        <v>2</v>
      </c>
      <c r="B13" s="40" t="s">
        <v>870</v>
      </c>
      <c r="C13" s="1146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8"/>
    </row>
    <row r="14" spans="1:20" s="66" customFormat="1" ht="16.149999999999999" customHeight="1">
      <c r="A14" s="121">
        <v>3</v>
      </c>
      <c r="B14" s="40" t="s">
        <v>871</v>
      </c>
      <c r="C14" s="1146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7"/>
      <c r="S14" s="1148"/>
    </row>
    <row r="15" spans="1:20" s="66" customFormat="1" ht="16.149999999999999" customHeight="1">
      <c r="A15" s="121">
        <v>4</v>
      </c>
      <c r="B15" s="40" t="s">
        <v>872</v>
      </c>
      <c r="C15" s="1146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8"/>
    </row>
    <row r="16" spans="1:20" s="66" customFormat="1" ht="16.149999999999999" customHeight="1">
      <c r="A16" s="121">
        <v>5</v>
      </c>
      <c r="B16" s="40" t="s">
        <v>873</v>
      </c>
      <c r="C16" s="1146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8"/>
    </row>
    <row r="17" spans="1:45" s="66" customFormat="1" ht="16.149999999999999" customHeight="1">
      <c r="A17" s="121">
        <v>6</v>
      </c>
      <c r="B17" s="40" t="s">
        <v>874</v>
      </c>
      <c r="C17" s="1146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7"/>
      <c r="S17" s="1148"/>
    </row>
    <row r="18" spans="1:45" s="66" customFormat="1" ht="16.149999999999999" customHeight="1">
      <c r="A18" s="121">
        <v>7</v>
      </c>
      <c r="B18" s="40" t="s">
        <v>875</v>
      </c>
      <c r="C18" s="1146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1148"/>
    </row>
    <row r="19" spans="1:45">
      <c r="A19" s="121">
        <v>8</v>
      </c>
      <c r="B19" s="40" t="s">
        <v>876</v>
      </c>
      <c r="C19" s="1146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8"/>
    </row>
    <row r="20" spans="1:45">
      <c r="A20" s="121">
        <v>9</v>
      </c>
      <c r="B20" s="40" t="s">
        <v>877</v>
      </c>
      <c r="C20" s="1146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8"/>
    </row>
    <row r="21" spans="1:45">
      <c r="A21" s="121">
        <v>10</v>
      </c>
      <c r="B21" s="40" t="s">
        <v>878</v>
      </c>
      <c r="C21" s="1146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8"/>
    </row>
    <row r="22" spans="1:45">
      <c r="A22" s="121">
        <v>11</v>
      </c>
      <c r="B22" s="40" t="s">
        <v>879</v>
      </c>
      <c r="C22" s="1146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8"/>
    </row>
    <row r="23" spans="1:45" s="67" customFormat="1">
      <c r="A23" s="121">
        <v>12</v>
      </c>
      <c r="B23" s="40" t="s">
        <v>880</v>
      </c>
      <c r="C23" s="1146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1:45">
      <c r="A24" s="121">
        <v>13</v>
      </c>
      <c r="B24" s="40" t="s">
        <v>881</v>
      </c>
      <c r="C24" s="1146"/>
      <c r="D24" s="1147"/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8"/>
    </row>
    <row r="25" spans="1:45">
      <c r="A25" s="121">
        <v>14</v>
      </c>
      <c r="B25" s="40" t="s">
        <v>882</v>
      </c>
      <c r="C25" s="1146"/>
      <c r="D25" s="1147"/>
      <c r="E25" s="1147"/>
      <c r="F25" s="1147"/>
      <c r="G25" s="1147"/>
      <c r="H25" s="1147"/>
      <c r="I25" s="1147"/>
      <c r="J25" s="1147"/>
      <c r="K25" s="1147"/>
      <c r="L25" s="1147"/>
      <c r="M25" s="1147"/>
      <c r="N25" s="1147"/>
      <c r="O25" s="1147"/>
      <c r="P25" s="1147"/>
      <c r="Q25" s="1147"/>
      <c r="R25" s="1147"/>
      <c r="S25" s="1148"/>
    </row>
    <row r="26" spans="1:45">
      <c r="A26" s="121">
        <v>15</v>
      </c>
      <c r="B26" s="40" t="s">
        <v>883</v>
      </c>
      <c r="C26" s="1146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8"/>
    </row>
    <row r="27" spans="1:45">
      <c r="A27" s="121">
        <v>16</v>
      </c>
      <c r="B27" s="40" t="s">
        <v>884</v>
      </c>
      <c r="C27" s="1146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8"/>
    </row>
    <row r="28" spans="1:45">
      <c r="A28" s="121">
        <v>17</v>
      </c>
      <c r="B28" s="40" t="s">
        <v>885</v>
      </c>
      <c r="C28" s="1146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8"/>
    </row>
    <row r="29" spans="1:45">
      <c r="A29" s="121">
        <v>18</v>
      </c>
      <c r="B29" s="40" t="s">
        <v>888</v>
      </c>
      <c r="C29" s="1146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8"/>
    </row>
    <row r="30" spans="1:45">
      <c r="A30" s="121">
        <v>19</v>
      </c>
      <c r="B30" s="40" t="s">
        <v>886</v>
      </c>
      <c r="C30" s="1146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8"/>
    </row>
    <row r="31" spans="1:45">
      <c r="A31" s="121">
        <v>20</v>
      </c>
      <c r="B31" s="40" t="s">
        <v>887</v>
      </c>
      <c r="C31" s="1146"/>
      <c r="D31" s="1147"/>
      <c r="E31" s="1147"/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8"/>
    </row>
    <row r="32" spans="1:45">
      <c r="A32" s="121">
        <v>21</v>
      </c>
      <c r="B32" s="40" t="s">
        <v>915</v>
      </c>
      <c r="C32" s="1146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8"/>
    </row>
    <row r="33" spans="1:19">
      <c r="A33" s="121">
        <v>22</v>
      </c>
      <c r="B33" s="40" t="s">
        <v>890</v>
      </c>
      <c r="C33" s="1146"/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8"/>
    </row>
    <row r="34" spans="1:19">
      <c r="B34" s="192" t="s">
        <v>15</v>
      </c>
      <c r="C34" s="1149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1"/>
    </row>
    <row r="35" spans="1:19">
      <c r="A35" s="194" t="s">
        <v>463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s="13" customFormat="1" ht="12.75">
      <c r="G36" s="12"/>
      <c r="H36" s="12"/>
      <c r="J36" s="251"/>
      <c r="K36" s="12"/>
      <c r="L36" s="12"/>
      <c r="M36" s="12"/>
      <c r="N36" s="12"/>
      <c r="O36" s="12"/>
      <c r="P36" s="12"/>
      <c r="Q36" s="12"/>
      <c r="R36" s="245"/>
      <c r="S36" s="245"/>
    </row>
    <row r="37" spans="1:19" s="331" customFormat="1" ht="12.75">
      <c r="G37" s="12"/>
      <c r="H37" s="12"/>
      <c r="K37" s="12"/>
      <c r="L37" s="12"/>
      <c r="M37" s="12"/>
      <c r="N37" s="12"/>
      <c r="O37" s="12"/>
      <c r="P37" s="12"/>
      <c r="Q37" s="12"/>
      <c r="R37" s="307"/>
      <c r="S37" s="307"/>
    </row>
    <row r="38" spans="1:19" s="331" customFormat="1" ht="12.75">
      <c r="G38" s="12"/>
      <c r="H38" s="12"/>
      <c r="K38" s="12"/>
      <c r="L38" s="12"/>
      <c r="M38" s="12"/>
      <c r="N38" s="12"/>
      <c r="O38" s="12"/>
      <c r="P38" s="12"/>
      <c r="Q38" s="12"/>
      <c r="R38" s="307"/>
      <c r="S38" s="307"/>
    </row>
    <row r="39" spans="1:19" s="13" customFormat="1" ht="12.75" customHeight="1">
      <c r="J39" s="12"/>
      <c r="K39" s="27"/>
      <c r="L39" s="27"/>
      <c r="M39" s="27"/>
      <c r="N39" s="27"/>
      <c r="O39" s="27"/>
      <c r="P39" s="27"/>
      <c r="Q39" s="27"/>
      <c r="R39" s="27"/>
      <c r="S39" s="27"/>
    </row>
    <row r="40" spans="1:19" s="13" customFormat="1" ht="12.75" customHeight="1">
      <c r="A40" s="11" t="s">
        <v>1022</v>
      </c>
      <c r="B40" s="279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13" customFormat="1" ht="12.75">
      <c r="A41" s="12"/>
      <c r="B41" s="12"/>
      <c r="J41" s="251"/>
      <c r="K41" s="12"/>
      <c r="L41" s="12"/>
      <c r="M41" s="12"/>
      <c r="N41" s="12"/>
      <c r="O41" s="12"/>
      <c r="P41" s="12"/>
      <c r="Q41" s="27"/>
      <c r="R41" s="27"/>
      <c r="S41" s="27"/>
    </row>
    <row r="42" spans="1:19" ht="19.5">
      <c r="O42" s="841" t="s">
        <v>848</v>
      </c>
      <c r="P42" s="841"/>
      <c r="Q42" s="841"/>
      <c r="R42" s="841"/>
      <c r="S42" s="841"/>
    </row>
    <row r="43" spans="1:19" ht="19.5">
      <c r="O43" s="841" t="s">
        <v>849</v>
      </c>
      <c r="P43" s="841"/>
      <c r="Q43" s="841"/>
      <c r="R43" s="841"/>
      <c r="S43" s="841"/>
    </row>
  </sheetData>
  <mergeCells count="16">
    <mergeCell ref="P2:R2"/>
    <mergeCell ref="O42:S42"/>
    <mergeCell ref="O43:S43"/>
    <mergeCell ref="Q1:R1"/>
    <mergeCell ref="B5:T5"/>
    <mergeCell ref="G3:M3"/>
    <mergeCell ref="F7:H7"/>
    <mergeCell ref="A7:C7"/>
    <mergeCell ref="S9:S10"/>
    <mergeCell ref="O9:R9"/>
    <mergeCell ref="A9:A10"/>
    <mergeCell ref="B9:B10"/>
    <mergeCell ref="C9:F9"/>
    <mergeCell ref="G9:J9"/>
    <mergeCell ref="K9:N9"/>
    <mergeCell ref="C12:S3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39"/>
  <sheetViews>
    <sheetView view="pageBreakPreview" topLeftCell="A21" zoomScaleNormal="80" zoomScaleSheetLayoutView="100" workbookViewId="0">
      <selection activeCell="O27" sqref="O27"/>
    </sheetView>
  </sheetViews>
  <sheetFormatPr defaultRowHeight="15"/>
  <cols>
    <col min="1" max="1" width="9.140625" style="61"/>
    <col min="2" max="2" width="25.140625" style="61" customWidth="1"/>
    <col min="3" max="3" width="21.7109375" style="607" customWidth="1"/>
    <col min="4" max="4" width="22.28515625" style="607" customWidth="1"/>
    <col min="5" max="7" width="21.7109375" style="607" customWidth="1"/>
    <col min="8" max="8" width="12.28515625" style="61" customWidth="1"/>
    <col min="9" max="16384" width="9.140625" style="61"/>
  </cols>
  <sheetData>
    <row r="1" spans="1:9" s="13" customFormat="1">
      <c r="C1" s="683"/>
      <c r="D1" s="683"/>
      <c r="E1" s="683"/>
      <c r="F1" s="922" t="s">
        <v>673</v>
      </c>
      <c r="G1" s="922"/>
    </row>
    <row r="2" spans="1:9" s="13" customFormat="1" ht="30.75" customHeight="1">
      <c r="B2" s="748" t="s">
        <v>717</v>
      </c>
      <c r="C2" s="748"/>
      <c r="D2" s="748"/>
      <c r="E2" s="748"/>
      <c r="F2" s="748"/>
      <c r="G2" s="682"/>
      <c r="H2" s="35"/>
      <c r="I2" s="35"/>
    </row>
    <row r="3" spans="1:9" s="13" customFormat="1" ht="13.5" customHeight="1">
      <c r="C3" s="685"/>
      <c r="D3" s="685"/>
      <c r="E3" s="685"/>
      <c r="F3" s="685"/>
      <c r="G3" s="682"/>
    </row>
    <row r="4" spans="1:9" ht="18">
      <c r="A4" s="1140" t="s">
        <v>676</v>
      </c>
      <c r="B4" s="1140"/>
      <c r="C4" s="1140"/>
      <c r="D4" s="1140"/>
      <c r="E4" s="1140"/>
      <c r="F4" s="1140"/>
      <c r="G4" s="1140"/>
      <c r="H4" s="606"/>
    </row>
    <row r="5" spans="1:9" ht="15.75">
      <c r="A5" s="840" t="s">
        <v>850</v>
      </c>
      <c r="B5" s="840"/>
      <c r="C5" s="840"/>
    </row>
    <row r="6" spans="1:9">
      <c r="B6" s="217"/>
    </row>
    <row r="7" spans="1:9" s="66" customFormat="1" ht="30.75" customHeight="1">
      <c r="A7" s="985" t="s">
        <v>2</v>
      </c>
      <c r="B7" s="1154" t="s">
        <v>3</v>
      </c>
      <c r="C7" s="1154" t="s">
        <v>804</v>
      </c>
      <c r="D7" s="1155" t="s">
        <v>805</v>
      </c>
      <c r="E7" s="1154" t="s">
        <v>672</v>
      </c>
      <c r="F7" s="1154"/>
      <c r="G7" s="1154"/>
    </row>
    <row r="8" spans="1:9" s="66" customFormat="1" ht="48.75" customHeight="1">
      <c r="A8" s="985"/>
      <c r="B8" s="1154"/>
      <c r="C8" s="1154"/>
      <c r="D8" s="1156"/>
      <c r="E8" s="219" t="s">
        <v>677</v>
      </c>
      <c r="F8" s="219" t="s">
        <v>671</v>
      </c>
      <c r="G8" s="219" t="s">
        <v>15</v>
      </c>
    </row>
    <row r="9" spans="1:9" s="66" customFormat="1" ht="16.149999999999999" customHeight="1">
      <c r="A9" s="54">
        <v>1</v>
      </c>
      <c r="B9" s="229">
        <v>2</v>
      </c>
      <c r="C9" s="229">
        <v>3</v>
      </c>
      <c r="D9" s="229">
        <v>4</v>
      </c>
      <c r="E9" s="231">
        <v>5</v>
      </c>
      <c r="F9" s="231">
        <v>6</v>
      </c>
      <c r="G9" s="231">
        <v>7</v>
      </c>
    </row>
    <row r="10" spans="1:9" s="66" customFormat="1" ht="16.149999999999999" customHeight="1">
      <c r="A10" s="604">
        <v>1</v>
      </c>
      <c r="B10" s="458" t="s">
        <v>869</v>
      </c>
      <c r="C10" s="706">
        <v>380</v>
      </c>
      <c r="D10" s="706">
        <v>380</v>
      </c>
      <c r="E10" s="707">
        <f>(D10*6000)/100000</f>
        <v>22.8</v>
      </c>
      <c r="F10" s="707">
        <f>(D10*4000)/100000</f>
        <v>15.2</v>
      </c>
      <c r="G10" s="707">
        <f>E10+F10</f>
        <v>38</v>
      </c>
    </row>
    <row r="11" spans="1:9" s="66" customFormat="1" ht="16.149999999999999" customHeight="1">
      <c r="A11" s="604">
        <v>2</v>
      </c>
      <c r="B11" s="458" t="s">
        <v>870</v>
      </c>
      <c r="C11" s="706">
        <v>20</v>
      </c>
      <c r="D11" s="706">
        <v>20</v>
      </c>
      <c r="E11" s="707">
        <f t="shared" ref="E11:E31" si="0">(D11*6000)/100000</f>
        <v>1.2</v>
      </c>
      <c r="F11" s="707">
        <f t="shared" ref="F11:F31" si="1">(D11*4000)/100000</f>
        <v>0.8</v>
      </c>
      <c r="G11" s="707">
        <f t="shared" ref="G11:G31" si="2">E11+F11</f>
        <v>2</v>
      </c>
    </row>
    <row r="12" spans="1:9" s="66" customFormat="1" ht="16.149999999999999" customHeight="1">
      <c r="A12" s="604">
        <v>3</v>
      </c>
      <c r="B12" s="458" t="s">
        <v>871</v>
      </c>
      <c r="C12" s="706">
        <v>143</v>
      </c>
      <c r="D12" s="706">
        <v>143</v>
      </c>
      <c r="E12" s="707">
        <f t="shared" si="0"/>
        <v>8.58</v>
      </c>
      <c r="F12" s="707">
        <f t="shared" si="1"/>
        <v>5.72</v>
      </c>
      <c r="G12" s="707">
        <f t="shared" si="2"/>
        <v>14.3</v>
      </c>
    </row>
    <row r="13" spans="1:9" s="66" customFormat="1" ht="16.149999999999999" customHeight="1">
      <c r="A13" s="604">
        <v>4</v>
      </c>
      <c r="B13" s="458" t="s">
        <v>872</v>
      </c>
      <c r="C13" s="706">
        <v>55</v>
      </c>
      <c r="D13" s="706">
        <v>55</v>
      </c>
      <c r="E13" s="707">
        <f t="shared" si="0"/>
        <v>3.3</v>
      </c>
      <c r="F13" s="707">
        <f t="shared" si="1"/>
        <v>2.2000000000000002</v>
      </c>
      <c r="G13" s="707">
        <f t="shared" si="2"/>
        <v>5.5</v>
      </c>
    </row>
    <row r="14" spans="1:9" s="66" customFormat="1" ht="16.149999999999999" customHeight="1">
      <c r="A14" s="604">
        <v>5</v>
      </c>
      <c r="B14" s="458" t="s">
        <v>873</v>
      </c>
      <c r="C14" s="706">
        <v>38</v>
      </c>
      <c r="D14" s="706">
        <v>38</v>
      </c>
      <c r="E14" s="707">
        <f t="shared" si="0"/>
        <v>2.2799999999999998</v>
      </c>
      <c r="F14" s="707">
        <f t="shared" si="1"/>
        <v>1.52</v>
      </c>
      <c r="G14" s="707">
        <f t="shared" si="2"/>
        <v>3.8</v>
      </c>
    </row>
    <row r="15" spans="1:9" s="66" customFormat="1" ht="16.149999999999999" customHeight="1">
      <c r="A15" s="604">
        <v>6</v>
      </c>
      <c r="B15" s="458" t="s">
        <v>874</v>
      </c>
      <c r="C15" s="706">
        <v>23</v>
      </c>
      <c r="D15" s="706">
        <v>23</v>
      </c>
      <c r="E15" s="707">
        <f t="shared" si="0"/>
        <v>1.38</v>
      </c>
      <c r="F15" s="707">
        <f t="shared" si="1"/>
        <v>0.92</v>
      </c>
      <c r="G15" s="707">
        <f t="shared" si="2"/>
        <v>2.2999999999999998</v>
      </c>
    </row>
    <row r="16" spans="1:9" s="66" customFormat="1" ht="16.149999999999999" customHeight="1">
      <c r="A16" s="604">
        <v>7</v>
      </c>
      <c r="B16" s="458" t="s">
        <v>875</v>
      </c>
      <c r="C16" s="706">
        <v>35</v>
      </c>
      <c r="D16" s="706">
        <v>35</v>
      </c>
      <c r="E16" s="707">
        <f t="shared" si="0"/>
        <v>2.1</v>
      </c>
      <c r="F16" s="707">
        <f t="shared" si="1"/>
        <v>1.4</v>
      </c>
      <c r="G16" s="707">
        <f t="shared" si="2"/>
        <v>3.5</v>
      </c>
    </row>
    <row r="17" spans="1:33" ht="15.75" customHeight="1">
      <c r="A17" s="604">
        <v>8</v>
      </c>
      <c r="B17" s="458" t="s">
        <v>876</v>
      </c>
      <c r="C17" s="706">
        <v>92</v>
      </c>
      <c r="D17" s="706">
        <v>92</v>
      </c>
      <c r="E17" s="707">
        <f t="shared" si="0"/>
        <v>5.52</v>
      </c>
      <c r="F17" s="707">
        <f t="shared" si="1"/>
        <v>3.68</v>
      </c>
      <c r="G17" s="707">
        <f t="shared" si="2"/>
        <v>9.1999999999999993</v>
      </c>
    </row>
    <row r="18" spans="1:33" ht="15.75" customHeight="1">
      <c r="A18" s="604">
        <v>9</v>
      </c>
      <c r="B18" s="458" t="s">
        <v>877</v>
      </c>
      <c r="C18" s="706">
        <v>66</v>
      </c>
      <c r="D18" s="706">
        <v>66</v>
      </c>
      <c r="E18" s="707">
        <f t="shared" si="0"/>
        <v>3.96</v>
      </c>
      <c r="F18" s="707">
        <f t="shared" si="1"/>
        <v>2.64</v>
      </c>
      <c r="G18" s="707">
        <f t="shared" si="2"/>
        <v>6.6</v>
      </c>
    </row>
    <row r="19" spans="1:33" ht="15.75" customHeight="1">
      <c r="A19" s="604">
        <v>10</v>
      </c>
      <c r="B19" s="458" t="s">
        <v>878</v>
      </c>
      <c r="C19" s="706">
        <v>67</v>
      </c>
      <c r="D19" s="706">
        <v>67</v>
      </c>
      <c r="E19" s="707">
        <f t="shared" si="0"/>
        <v>4.0199999999999996</v>
      </c>
      <c r="F19" s="707">
        <f t="shared" si="1"/>
        <v>2.68</v>
      </c>
      <c r="G19" s="707">
        <f t="shared" si="2"/>
        <v>6.6999999999999993</v>
      </c>
    </row>
    <row r="20" spans="1:33" ht="15.75" customHeight="1">
      <c r="A20" s="604">
        <v>11</v>
      </c>
      <c r="B20" s="458" t="s">
        <v>879</v>
      </c>
      <c r="C20" s="706">
        <v>26</v>
      </c>
      <c r="D20" s="706">
        <v>26</v>
      </c>
      <c r="E20" s="707">
        <f t="shared" si="0"/>
        <v>1.56</v>
      </c>
      <c r="F20" s="707">
        <f t="shared" si="1"/>
        <v>1.04</v>
      </c>
      <c r="G20" s="707">
        <f t="shared" si="2"/>
        <v>2.6</v>
      </c>
    </row>
    <row r="21" spans="1:33" s="67" customFormat="1" ht="15.75" customHeight="1">
      <c r="A21" s="604">
        <v>12</v>
      </c>
      <c r="B21" s="458" t="s">
        <v>880</v>
      </c>
      <c r="C21" s="706">
        <v>2</v>
      </c>
      <c r="D21" s="706">
        <v>2</v>
      </c>
      <c r="E21" s="707">
        <f t="shared" si="0"/>
        <v>0.12</v>
      </c>
      <c r="F21" s="707">
        <f t="shared" si="1"/>
        <v>0.08</v>
      </c>
      <c r="G21" s="707">
        <f t="shared" si="2"/>
        <v>0.2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ht="15.75" customHeight="1">
      <c r="A22" s="604">
        <v>13</v>
      </c>
      <c r="B22" s="458" t="s">
        <v>881</v>
      </c>
      <c r="C22" s="706">
        <v>76</v>
      </c>
      <c r="D22" s="706">
        <v>76</v>
      </c>
      <c r="E22" s="707">
        <f t="shared" si="0"/>
        <v>4.5599999999999996</v>
      </c>
      <c r="F22" s="707">
        <f t="shared" si="1"/>
        <v>3.04</v>
      </c>
      <c r="G22" s="707">
        <f t="shared" si="2"/>
        <v>7.6</v>
      </c>
    </row>
    <row r="23" spans="1:33" ht="15.75" customHeight="1">
      <c r="A23" s="604">
        <v>14</v>
      </c>
      <c r="B23" s="458" t="s">
        <v>882</v>
      </c>
      <c r="C23" s="706">
        <v>40</v>
      </c>
      <c r="D23" s="706">
        <v>40</v>
      </c>
      <c r="E23" s="707">
        <f t="shared" si="0"/>
        <v>2.4</v>
      </c>
      <c r="F23" s="707">
        <f t="shared" si="1"/>
        <v>1.6</v>
      </c>
      <c r="G23" s="707">
        <f t="shared" si="2"/>
        <v>4</v>
      </c>
    </row>
    <row r="24" spans="1:33" ht="15.75" customHeight="1">
      <c r="A24" s="604">
        <v>15</v>
      </c>
      <c r="B24" s="458" t="s">
        <v>883</v>
      </c>
      <c r="C24" s="706">
        <v>105</v>
      </c>
      <c r="D24" s="706">
        <v>105</v>
      </c>
      <c r="E24" s="707">
        <f t="shared" si="0"/>
        <v>6.3</v>
      </c>
      <c r="F24" s="707">
        <f t="shared" si="1"/>
        <v>4.2</v>
      </c>
      <c r="G24" s="707">
        <f t="shared" si="2"/>
        <v>10.5</v>
      </c>
    </row>
    <row r="25" spans="1:33" ht="15.75" customHeight="1">
      <c r="A25" s="604">
        <v>16</v>
      </c>
      <c r="B25" s="458" t="s">
        <v>884</v>
      </c>
      <c r="C25" s="706">
        <v>11</v>
      </c>
      <c r="D25" s="706">
        <v>11</v>
      </c>
      <c r="E25" s="707">
        <f t="shared" si="0"/>
        <v>0.66</v>
      </c>
      <c r="F25" s="707">
        <f t="shared" si="1"/>
        <v>0.44</v>
      </c>
      <c r="G25" s="707">
        <f t="shared" si="2"/>
        <v>1.1000000000000001</v>
      </c>
    </row>
    <row r="26" spans="1:33" ht="15.75" customHeight="1">
      <c r="A26" s="604">
        <v>17</v>
      </c>
      <c r="B26" s="458" t="s">
        <v>885</v>
      </c>
      <c r="C26" s="706">
        <v>97</v>
      </c>
      <c r="D26" s="706">
        <v>97</v>
      </c>
      <c r="E26" s="707">
        <f t="shared" si="0"/>
        <v>5.82</v>
      </c>
      <c r="F26" s="707">
        <f t="shared" si="1"/>
        <v>3.88</v>
      </c>
      <c r="G26" s="707">
        <f t="shared" si="2"/>
        <v>9.6999999999999993</v>
      </c>
    </row>
    <row r="27" spans="1:33" ht="15.75" customHeight="1">
      <c r="A27" s="604">
        <v>18</v>
      </c>
      <c r="B27" s="458" t="s">
        <v>888</v>
      </c>
      <c r="C27" s="706">
        <v>36</v>
      </c>
      <c r="D27" s="706">
        <v>36</v>
      </c>
      <c r="E27" s="707">
        <f t="shared" si="0"/>
        <v>2.16</v>
      </c>
      <c r="F27" s="707">
        <f t="shared" si="1"/>
        <v>1.44</v>
      </c>
      <c r="G27" s="707">
        <f t="shared" si="2"/>
        <v>3.6</v>
      </c>
    </row>
    <row r="28" spans="1:33" ht="15.75" customHeight="1">
      <c r="A28" s="604">
        <v>19</v>
      </c>
      <c r="B28" s="458" t="s">
        <v>886</v>
      </c>
      <c r="C28" s="706">
        <v>90</v>
      </c>
      <c r="D28" s="706">
        <v>90</v>
      </c>
      <c r="E28" s="707">
        <f t="shared" si="0"/>
        <v>5.4</v>
      </c>
      <c r="F28" s="707">
        <f t="shared" si="1"/>
        <v>3.6</v>
      </c>
      <c r="G28" s="707">
        <f t="shared" si="2"/>
        <v>9</v>
      </c>
    </row>
    <row r="29" spans="1:33" ht="15.75" customHeight="1">
      <c r="A29" s="604">
        <v>20</v>
      </c>
      <c r="B29" s="458" t="s">
        <v>887</v>
      </c>
      <c r="C29" s="706">
        <v>76</v>
      </c>
      <c r="D29" s="706">
        <v>76</v>
      </c>
      <c r="E29" s="707">
        <f t="shared" si="0"/>
        <v>4.5599999999999996</v>
      </c>
      <c r="F29" s="707">
        <f t="shared" si="1"/>
        <v>3.04</v>
      </c>
      <c r="G29" s="707">
        <f t="shared" si="2"/>
        <v>7.6</v>
      </c>
    </row>
    <row r="30" spans="1:33" ht="15.75" customHeight="1">
      <c r="A30" s="604">
        <v>21</v>
      </c>
      <c r="B30" s="458" t="s">
        <v>915</v>
      </c>
      <c r="C30" s="706">
        <v>73</v>
      </c>
      <c r="D30" s="706">
        <v>73</v>
      </c>
      <c r="E30" s="707">
        <f t="shared" si="0"/>
        <v>4.38</v>
      </c>
      <c r="F30" s="707">
        <f t="shared" si="1"/>
        <v>2.92</v>
      </c>
      <c r="G30" s="707">
        <f t="shared" si="2"/>
        <v>7.3</v>
      </c>
    </row>
    <row r="31" spans="1:33" ht="15.75" customHeight="1">
      <c r="A31" s="604">
        <v>22</v>
      </c>
      <c r="B31" s="458" t="s">
        <v>890</v>
      </c>
      <c r="C31" s="706">
        <v>148</v>
      </c>
      <c r="D31" s="706">
        <v>148</v>
      </c>
      <c r="E31" s="707">
        <f t="shared" si="0"/>
        <v>8.8800000000000008</v>
      </c>
      <c r="F31" s="707">
        <f t="shared" si="1"/>
        <v>5.92</v>
      </c>
      <c r="G31" s="707">
        <f t="shared" si="2"/>
        <v>14.8</v>
      </c>
    </row>
    <row r="32" spans="1:33" ht="15.75" customHeight="1">
      <c r="A32" s="605"/>
      <c r="B32" s="193" t="s">
        <v>15</v>
      </c>
      <c r="C32" s="706">
        <f>SUM(C10:C31)</f>
        <v>1699</v>
      </c>
      <c r="D32" s="706">
        <f t="shared" ref="D32:G32" si="3">SUM(D10:D31)</f>
        <v>1699</v>
      </c>
      <c r="E32" s="707">
        <f t="shared" si="3"/>
        <v>101.94</v>
      </c>
      <c r="F32" s="707">
        <f t="shared" si="3"/>
        <v>67.959999999999994</v>
      </c>
      <c r="G32" s="707">
        <f t="shared" si="3"/>
        <v>169.9</v>
      </c>
    </row>
    <row r="33" spans="1:10">
      <c r="A33" s="194"/>
      <c r="B33" s="68"/>
      <c r="C33" s="217"/>
      <c r="D33" s="217"/>
      <c r="E33" s="217"/>
      <c r="F33" s="217"/>
      <c r="G33" s="217"/>
    </row>
    <row r="34" spans="1:10" s="13" customFormat="1" ht="12.75" customHeight="1">
      <c r="A34" s="11" t="s">
        <v>1022</v>
      </c>
      <c r="B34" s="279"/>
      <c r="C34" s="685"/>
      <c r="D34" s="685"/>
      <c r="E34" s="685"/>
      <c r="F34" s="685"/>
      <c r="G34" s="681"/>
    </row>
    <row r="35" spans="1:10" s="13" customFormat="1" ht="12.75">
      <c r="A35" s="12"/>
      <c r="B35" s="12"/>
      <c r="C35" s="685"/>
      <c r="D35" s="685"/>
      <c r="E35" s="685"/>
      <c r="F35" s="685"/>
      <c r="G35" s="685"/>
    </row>
    <row r="36" spans="1:10" ht="19.5">
      <c r="D36" s="841" t="s">
        <v>848</v>
      </c>
      <c r="E36" s="841"/>
      <c r="F36" s="841"/>
      <c r="G36" s="841"/>
      <c r="H36" s="841"/>
    </row>
    <row r="37" spans="1:10" ht="19.5">
      <c r="A37" s="12"/>
      <c r="C37" s="681"/>
      <c r="D37" s="841" t="s">
        <v>849</v>
      </c>
      <c r="E37" s="841"/>
      <c r="F37" s="841"/>
      <c r="G37" s="841"/>
      <c r="H37" s="841"/>
      <c r="I37" s="27"/>
      <c r="J37" s="27"/>
    </row>
    <row r="38" spans="1:10">
      <c r="B38" s="27"/>
      <c r="C38" s="681"/>
      <c r="D38" s="681"/>
      <c r="E38" s="681"/>
      <c r="F38" s="681"/>
      <c r="G38" s="681"/>
      <c r="H38" s="27"/>
      <c r="I38" s="27"/>
      <c r="J38" s="27"/>
    </row>
    <row r="39" spans="1:10">
      <c r="A39" s="13"/>
      <c r="B39" s="12"/>
      <c r="C39" s="681"/>
      <c r="D39" s="681"/>
      <c r="E39" s="681"/>
      <c r="F39" s="681"/>
      <c r="G39" s="681"/>
    </row>
  </sheetData>
  <mergeCells count="11">
    <mergeCell ref="B2:F2"/>
    <mergeCell ref="F1:G1"/>
    <mergeCell ref="E7:G7"/>
    <mergeCell ref="A5:C5"/>
    <mergeCell ref="D36:H36"/>
    <mergeCell ref="A4:G4"/>
    <mergeCell ref="D37:H37"/>
    <mergeCell ref="A7:A8"/>
    <mergeCell ref="B7:B8"/>
    <mergeCell ref="C7:C8"/>
    <mergeCell ref="D7:D8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V39"/>
  <sheetViews>
    <sheetView view="pageBreakPreview" topLeftCell="A12" zoomScale="70" zoomScaleNormal="85" zoomScaleSheetLayoutView="70" workbookViewId="0">
      <selection activeCell="C11" sqref="C11:V33"/>
    </sheetView>
  </sheetViews>
  <sheetFormatPr defaultRowHeight="15"/>
  <cols>
    <col min="1" max="1" width="9.140625" style="61"/>
    <col min="2" max="2" width="19.28515625" style="61" bestFit="1" customWidth="1"/>
    <col min="3" max="3" width="9.7109375" style="61" customWidth="1"/>
    <col min="4" max="4" width="8.140625" style="61" customWidth="1"/>
    <col min="5" max="5" width="7.42578125" style="61" customWidth="1"/>
    <col min="6" max="6" width="9.140625" style="61" customWidth="1"/>
    <col min="7" max="7" width="9.5703125" style="61" customWidth="1"/>
    <col min="8" max="8" width="8.140625" style="61" customWidth="1"/>
    <col min="9" max="9" width="6.85546875" style="61" customWidth="1"/>
    <col min="10" max="10" width="9.28515625" style="61" customWidth="1"/>
    <col min="11" max="11" width="10.5703125" style="61" customWidth="1"/>
    <col min="12" max="12" width="8.7109375" style="61" customWidth="1"/>
    <col min="13" max="13" width="7.42578125" style="61" customWidth="1"/>
    <col min="14" max="14" width="8.5703125" style="61" customWidth="1"/>
    <col min="15" max="15" width="8.7109375" style="61" customWidth="1"/>
    <col min="16" max="16" width="8.5703125" style="61" customWidth="1"/>
    <col min="17" max="17" width="7.85546875" style="61" customWidth="1"/>
    <col min="18" max="18" width="8.5703125" style="61" customWidth="1"/>
    <col min="19" max="20" width="10.5703125" style="61" customWidth="1"/>
    <col min="21" max="21" width="11.140625" style="61" customWidth="1"/>
    <col min="22" max="22" width="10.7109375" style="61" bestFit="1" customWidth="1"/>
    <col min="23" max="16384" width="9.140625" style="61"/>
  </cols>
  <sheetData>
    <row r="1" spans="1:24" s="13" customFormat="1" ht="15.75">
      <c r="C1" s="36"/>
      <c r="D1" s="36"/>
      <c r="E1" s="36"/>
      <c r="F1" s="36"/>
      <c r="G1" s="36"/>
      <c r="H1" s="36"/>
      <c r="I1" s="91" t="s">
        <v>0</v>
      </c>
      <c r="J1" s="91"/>
      <c r="S1" s="32"/>
      <c r="T1" s="32"/>
      <c r="U1" s="922" t="s">
        <v>513</v>
      </c>
      <c r="V1" s="922"/>
      <c r="W1" s="34"/>
      <c r="X1" s="34"/>
    </row>
    <row r="2" spans="1:24" s="13" customFormat="1" ht="20.25">
      <c r="E2" s="748" t="s">
        <v>717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1:24" ht="15.75">
      <c r="C3" s="923" t="s">
        <v>732</v>
      </c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38"/>
      <c r="S3" s="95"/>
      <c r="T3" s="95"/>
      <c r="U3" s="95"/>
      <c r="V3" s="95"/>
      <c r="W3" s="91"/>
    </row>
    <row r="4" spans="1:24">
      <c r="C4" s="62"/>
      <c r="D4" s="62"/>
      <c r="E4" s="62"/>
      <c r="F4" s="62"/>
      <c r="G4" s="62"/>
      <c r="H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4" ht="15.75">
      <c r="B5" s="91" t="s">
        <v>850</v>
      </c>
      <c r="C5" s="91"/>
    </row>
    <row r="6" spans="1:24">
      <c r="B6" s="217"/>
    </row>
    <row r="7" spans="1:24" s="65" customFormat="1" ht="24.75" customHeight="1">
      <c r="A7" s="865" t="s">
        <v>2</v>
      </c>
      <c r="B7" s="1138" t="s">
        <v>3</v>
      </c>
      <c r="C7" s="1135" t="s">
        <v>663</v>
      </c>
      <c r="D7" s="1136"/>
      <c r="E7" s="1136"/>
      <c r="F7" s="1136"/>
      <c r="G7" s="1135" t="s">
        <v>667</v>
      </c>
      <c r="H7" s="1136"/>
      <c r="I7" s="1136"/>
      <c r="J7" s="1136"/>
      <c r="K7" s="1135" t="s">
        <v>668</v>
      </c>
      <c r="L7" s="1136"/>
      <c r="M7" s="1136"/>
      <c r="N7" s="1136"/>
      <c r="O7" s="1135" t="s">
        <v>669</v>
      </c>
      <c r="P7" s="1136"/>
      <c r="Q7" s="1136"/>
      <c r="R7" s="1136"/>
      <c r="S7" s="1171" t="s">
        <v>15</v>
      </c>
      <c r="T7" s="1172"/>
      <c r="U7" s="1172"/>
      <c r="V7" s="1172"/>
    </row>
    <row r="8" spans="1:24" s="66" customFormat="1" ht="29.25" customHeight="1">
      <c r="A8" s="865"/>
      <c r="B8" s="1138"/>
      <c r="C8" s="1157" t="s">
        <v>664</v>
      </c>
      <c r="D8" s="1159" t="s">
        <v>666</v>
      </c>
      <c r="E8" s="1160"/>
      <c r="F8" s="1161"/>
      <c r="G8" s="1157" t="s">
        <v>664</v>
      </c>
      <c r="H8" s="1159" t="s">
        <v>666</v>
      </c>
      <c r="I8" s="1160"/>
      <c r="J8" s="1161"/>
      <c r="K8" s="1157" t="s">
        <v>664</v>
      </c>
      <c r="L8" s="1159" t="s">
        <v>666</v>
      </c>
      <c r="M8" s="1160"/>
      <c r="N8" s="1161"/>
      <c r="O8" s="1157" t="s">
        <v>664</v>
      </c>
      <c r="P8" s="1159" t="s">
        <v>666</v>
      </c>
      <c r="Q8" s="1160"/>
      <c r="R8" s="1161"/>
      <c r="S8" s="1157" t="s">
        <v>664</v>
      </c>
      <c r="T8" s="1159" t="s">
        <v>666</v>
      </c>
      <c r="U8" s="1160"/>
      <c r="V8" s="1161"/>
    </row>
    <row r="9" spans="1:24" s="66" customFormat="1" ht="46.5" customHeight="1">
      <c r="A9" s="865"/>
      <c r="B9" s="1138"/>
      <c r="C9" s="1158"/>
      <c r="D9" s="60" t="s">
        <v>665</v>
      </c>
      <c r="E9" s="60" t="s">
        <v>195</v>
      </c>
      <c r="F9" s="60" t="s">
        <v>15</v>
      </c>
      <c r="G9" s="1158"/>
      <c r="H9" s="60" t="s">
        <v>665</v>
      </c>
      <c r="I9" s="60" t="s">
        <v>195</v>
      </c>
      <c r="J9" s="60" t="s">
        <v>15</v>
      </c>
      <c r="K9" s="1158"/>
      <c r="L9" s="60" t="s">
        <v>665</v>
      </c>
      <c r="M9" s="60" t="s">
        <v>195</v>
      </c>
      <c r="N9" s="60" t="s">
        <v>15</v>
      </c>
      <c r="O9" s="1158"/>
      <c r="P9" s="60" t="s">
        <v>665</v>
      </c>
      <c r="Q9" s="60" t="s">
        <v>195</v>
      </c>
      <c r="R9" s="60" t="s">
        <v>15</v>
      </c>
      <c r="S9" s="1158"/>
      <c r="T9" s="60" t="s">
        <v>665</v>
      </c>
      <c r="U9" s="60" t="s">
        <v>195</v>
      </c>
      <c r="V9" s="60" t="s">
        <v>15</v>
      </c>
    </row>
    <row r="10" spans="1:24" s="128" customFormat="1" ht="16.149999999999999" customHeight="1">
      <c r="A10" s="218">
        <v>1</v>
      </c>
      <c r="B10" s="127">
        <v>2</v>
      </c>
      <c r="C10" s="127">
        <v>3</v>
      </c>
      <c r="D10" s="218">
        <v>4</v>
      </c>
      <c r="E10" s="127">
        <v>5</v>
      </c>
      <c r="F10" s="127">
        <v>6</v>
      </c>
      <c r="G10" s="218">
        <v>7</v>
      </c>
      <c r="H10" s="127">
        <v>8</v>
      </c>
      <c r="I10" s="127">
        <v>9</v>
      </c>
      <c r="J10" s="218">
        <v>10</v>
      </c>
      <c r="K10" s="127">
        <v>11</v>
      </c>
      <c r="L10" s="127">
        <v>12</v>
      </c>
      <c r="M10" s="218">
        <v>13</v>
      </c>
      <c r="N10" s="127">
        <v>14</v>
      </c>
      <c r="O10" s="127">
        <v>15</v>
      </c>
      <c r="P10" s="218">
        <v>16</v>
      </c>
      <c r="Q10" s="127">
        <v>17</v>
      </c>
      <c r="R10" s="127">
        <v>18</v>
      </c>
      <c r="S10" s="218">
        <v>19</v>
      </c>
      <c r="T10" s="127">
        <v>20</v>
      </c>
      <c r="U10" s="127">
        <v>21</v>
      </c>
      <c r="V10" s="218">
        <v>22</v>
      </c>
    </row>
    <row r="11" spans="1:24" ht="15.75">
      <c r="A11" s="604">
        <v>1</v>
      </c>
      <c r="B11" s="458" t="s">
        <v>869</v>
      </c>
      <c r="C11" s="1162" t="s">
        <v>895</v>
      </c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163"/>
      <c r="O11" s="1163"/>
      <c r="P11" s="1163"/>
      <c r="Q11" s="1163"/>
      <c r="R11" s="1163"/>
      <c r="S11" s="1163"/>
      <c r="T11" s="1163"/>
      <c r="U11" s="1163"/>
      <c r="V11" s="1164"/>
    </row>
    <row r="12" spans="1:24" ht="15.75">
      <c r="A12" s="604">
        <v>2</v>
      </c>
      <c r="B12" s="458" t="s">
        <v>870</v>
      </c>
      <c r="C12" s="1165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7"/>
    </row>
    <row r="13" spans="1:24" ht="15.75">
      <c r="A13" s="604">
        <v>3</v>
      </c>
      <c r="B13" s="458" t="s">
        <v>871</v>
      </c>
      <c r="C13" s="1165"/>
      <c r="D13" s="1166"/>
      <c r="E13" s="1166"/>
      <c r="F13" s="1166"/>
      <c r="G13" s="1166"/>
      <c r="H13" s="1166"/>
      <c r="I13" s="1166"/>
      <c r="J13" s="1166"/>
      <c r="K13" s="1166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7"/>
    </row>
    <row r="14" spans="1:24" ht="15.75">
      <c r="A14" s="604">
        <v>4</v>
      </c>
      <c r="B14" s="458" t="s">
        <v>872</v>
      </c>
      <c r="C14" s="1165"/>
      <c r="D14" s="1166"/>
      <c r="E14" s="1166"/>
      <c r="F14" s="1166"/>
      <c r="G14" s="1166"/>
      <c r="H14" s="1166"/>
      <c r="I14" s="1166"/>
      <c r="J14" s="1166"/>
      <c r="K14" s="1166"/>
      <c r="L14" s="1166"/>
      <c r="M14" s="1166"/>
      <c r="N14" s="1166"/>
      <c r="O14" s="1166"/>
      <c r="P14" s="1166"/>
      <c r="Q14" s="1166"/>
      <c r="R14" s="1166"/>
      <c r="S14" s="1166"/>
      <c r="T14" s="1166"/>
      <c r="U14" s="1166"/>
      <c r="V14" s="1167"/>
    </row>
    <row r="15" spans="1:24" ht="15.75">
      <c r="A15" s="604">
        <v>5</v>
      </c>
      <c r="B15" s="458" t="s">
        <v>873</v>
      </c>
      <c r="C15" s="1165"/>
      <c r="D15" s="1166"/>
      <c r="E15" s="1166"/>
      <c r="F15" s="1166"/>
      <c r="G15" s="1166"/>
      <c r="H15" s="1166"/>
      <c r="I15" s="1166"/>
      <c r="J15" s="1166"/>
      <c r="K15" s="1166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7"/>
    </row>
    <row r="16" spans="1:24" ht="15.75">
      <c r="A16" s="604">
        <v>6</v>
      </c>
      <c r="B16" s="458" t="s">
        <v>874</v>
      </c>
      <c r="C16" s="1165"/>
      <c r="D16" s="1166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7"/>
    </row>
    <row r="17" spans="1:48" ht="15.75">
      <c r="A17" s="604">
        <v>7</v>
      </c>
      <c r="B17" s="458" t="s">
        <v>875</v>
      </c>
      <c r="C17" s="1165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7"/>
    </row>
    <row r="18" spans="1:48" ht="15.75">
      <c r="A18" s="604">
        <v>8</v>
      </c>
      <c r="B18" s="458" t="s">
        <v>876</v>
      </c>
      <c r="C18" s="1165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7"/>
    </row>
    <row r="19" spans="1:48" ht="15.75">
      <c r="A19" s="604">
        <v>9</v>
      </c>
      <c r="B19" s="458" t="s">
        <v>877</v>
      </c>
      <c r="C19" s="1165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1166"/>
      <c r="S19" s="1166"/>
      <c r="T19" s="1166"/>
      <c r="U19" s="1166"/>
      <c r="V19" s="1167"/>
    </row>
    <row r="20" spans="1:48" ht="15.75">
      <c r="A20" s="604">
        <v>10</v>
      </c>
      <c r="B20" s="458" t="s">
        <v>878</v>
      </c>
      <c r="C20" s="1165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7"/>
    </row>
    <row r="21" spans="1:48" ht="15.75">
      <c r="A21" s="604">
        <v>11</v>
      </c>
      <c r="B21" s="458" t="s">
        <v>879</v>
      </c>
      <c r="C21" s="1165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7"/>
    </row>
    <row r="22" spans="1:48" ht="15.75">
      <c r="A22" s="604">
        <v>12</v>
      </c>
      <c r="B22" s="458" t="s">
        <v>880</v>
      </c>
      <c r="C22" s="1165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7"/>
    </row>
    <row r="23" spans="1:48" ht="15.75">
      <c r="A23" s="604">
        <v>13</v>
      </c>
      <c r="B23" s="458" t="s">
        <v>881</v>
      </c>
      <c r="C23" s="1165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7"/>
    </row>
    <row r="24" spans="1:48" ht="15.75">
      <c r="A24" s="604">
        <v>14</v>
      </c>
      <c r="B24" s="458" t="s">
        <v>882</v>
      </c>
      <c r="C24" s="1165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  <c r="S24" s="1166"/>
      <c r="T24" s="1166"/>
      <c r="U24" s="1166"/>
      <c r="V24" s="1167"/>
    </row>
    <row r="25" spans="1:48" ht="15.75">
      <c r="A25" s="604">
        <v>15</v>
      </c>
      <c r="B25" s="458" t="s">
        <v>883</v>
      </c>
      <c r="C25" s="1165"/>
      <c r="D25" s="1166"/>
      <c r="E25" s="1166"/>
      <c r="F25" s="1166"/>
      <c r="G25" s="1166"/>
      <c r="H25" s="1166"/>
      <c r="I25" s="1166"/>
      <c r="J25" s="1166"/>
      <c r="K25" s="1166"/>
      <c r="L25" s="1166"/>
      <c r="M25" s="1166"/>
      <c r="N25" s="1166"/>
      <c r="O25" s="1166"/>
      <c r="P25" s="1166"/>
      <c r="Q25" s="1166"/>
      <c r="R25" s="1166"/>
      <c r="S25" s="1166"/>
      <c r="T25" s="1166"/>
      <c r="U25" s="1166"/>
      <c r="V25" s="1167"/>
    </row>
    <row r="26" spans="1:48" ht="15.75">
      <c r="A26" s="604">
        <v>16</v>
      </c>
      <c r="B26" s="458" t="s">
        <v>884</v>
      </c>
      <c r="C26" s="1165"/>
      <c r="D26" s="1166"/>
      <c r="E26" s="1166"/>
      <c r="F26" s="1166"/>
      <c r="G26" s="1166"/>
      <c r="H26" s="1166"/>
      <c r="I26" s="1166"/>
      <c r="J26" s="1166"/>
      <c r="K26" s="1166"/>
      <c r="L26" s="1166"/>
      <c r="M26" s="1166"/>
      <c r="N26" s="1166"/>
      <c r="O26" s="1166"/>
      <c r="P26" s="1166"/>
      <c r="Q26" s="1166"/>
      <c r="R26" s="1166"/>
      <c r="S26" s="1166"/>
      <c r="T26" s="1166"/>
      <c r="U26" s="1166"/>
      <c r="V26" s="1167"/>
    </row>
    <row r="27" spans="1:48" ht="15.75">
      <c r="A27" s="604">
        <v>17</v>
      </c>
      <c r="B27" s="458" t="s">
        <v>885</v>
      </c>
      <c r="C27" s="1165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7"/>
    </row>
    <row r="28" spans="1:48" ht="15.75">
      <c r="A28" s="604">
        <v>18</v>
      </c>
      <c r="B28" s="458" t="s">
        <v>888</v>
      </c>
      <c r="C28" s="1165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7"/>
    </row>
    <row r="29" spans="1:48" ht="15.75">
      <c r="A29" s="604">
        <v>19</v>
      </c>
      <c r="B29" s="458" t="s">
        <v>886</v>
      </c>
      <c r="C29" s="1165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7"/>
    </row>
    <row r="30" spans="1:48" ht="15.75">
      <c r="A30" s="604">
        <v>20</v>
      </c>
      <c r="B30" s="458" t="s">
        <v>887</v>
      </c>
      <c r="C30" s="1165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7"/>
    </row>
    <row r="31" spans="1:48" s="67" customFormat="1" ht="15.75">
      <c r="A31" s="604">
        <v>21</v>
      </c>
      <c r="B31" s="458" t="s">
        <v>915</v>
      </c>
      <c r="C31" s="1165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  <c r="O31" s="1166"/>
      <c r="P31" s="1166"/>
      <c r="Q31" s="1166"/>
      <c r="R31" s="1166"/>
      <c r="S31" s="1166"/>
      <c r="T31" s="1166"/>
      <c r="U31" s="1166"/>
      <c r="V31" s="11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</row>
    <row r="32" spans="1:48" ht="15.75">
      <c r="A32" s="604">
        <v>22</v>
      </c>
      <c r="B32" s="458" t="s">
        <v>890</v>
      </c>
      <c r="C32" s="1165"/>
      <c r="D32" s="1166"/>
      <c r="E32" s="1166"/>
      <c r="F32" s="1166"/>
      <c r="G32" s="1166"/>
      <c r="H32" s="1166"/>
      <c r="I32" s="1166"/>
      <c r="J32" s="1166"/>
      <c r="K32" s="1166"/>
      <c r="L32" s="1166"/>
      <c r="M32" s="1166"/>
      <c r="N32" s="1166"/>
      <c r="O32" s="1166"/>
      <c r="P32" s="1166"/>
      <c r="Q32" s="1166"/>
      <c r="R32" s="1166"/>
      <c r="S32" s="1166"/>
      <c r="T32" s="1166"/>
      <c r="U32" s="1166"/>
      <c r="V32" s="1167"/>
    </row>
    <row r="33" spans="1:22">
      <c r="B33" s="195" t="s">
        <v>15</v>
      </c>
      <c r="C33" s="1168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70"/>
    </row>
    <row r="35" spans="1:22" s="13" customFormat="1" ht="15.75">
      <c r="B35" s="11" t="s">
        <v>1022</v>
      </c>
      <c r="G35" s="12"/>
      <c r="H35" s="12"/>
      <c r="J35" s="251"/>
      <c r="K35" s="12"/>
      <c r="L35" s="12"/>
      <c r="M35" s="12"/>
      <c r="N35" s="12"/>
      <c r="O35" s="12"/>
      <c r="P35" s="12"/>
      <c r="Q35" s="12"/>
      <c r="R35" s="12"/>
      <c r="S35" s="245"/>
      <c r="T35" s="245"/>
      <c r="U35" s="245"/>
      <c r="V35" s="245"/>
    </row>
    <row r="36" spans="1:22" s="13" customFormat="1" ht="12.75" customHeight="1">
      <c r="J36" s="251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s="13" customFormat="1" ht="12.75" customHeight="1"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13" customFormat="1" ht="19.5">
      <c r="A38" s="12"/>
      <c r="B38" s="12"/>
      <c r="J38" s="251"/>
      <c r="K38" s="12"/>
      <c r="L38" s="12"/>
      <c r="M38" s="12"/>
      <c r="N38" s="12"/>
      <c r="O38" s="12"/>
      <c r="P38" s="12"/>
      <c r="Q38" s="27"/>
      <c r="R38" s="841" t="s">
        <v>848</v>
      </c>
      <c r="S38" s="841"/>
      <c r="T38" s="841"/>
      <c r="U38" s="841"/>
      <c r="V38" s="841"/>
    </row>
    <row r="39" spans="1:22" ht="19.5">
      <c r="R39" s="841" t="s">
        <v>849</v>
      </c>
      <c r="S39" s="841"/>
      <c r="T39" s="841"/>
      <c r="U39" s="841"/>
      <c r="V39" s="841"/>
    </row>
  </sheetData>
  <mergeCells count="23">
    <mergeCell ref="C11:V33"/>
    <mergeCell ref="R38:V38"/>
    <mergeCell ref="R39:V39"/>
    <mergeCell ref="U1:V1"/>
    <mergeCell ref="E2:P2"/>
    <mergeCell ref="C3:Q3"/>
    <mergeCell ref="O7:R7"/>
    <mergeCell ref="S7:V7"/>
    <mergeCell ref="S8:S9"/>
    <mergeCell ref="T8:V8"/>
    <mergeCell ref="O8:O9"/>
    <mergeCell ref="P8:R8"/>
    <mergeCell ref="A7:A9"/>
    <mergeCell ref="B7:B9"/>
    <mergeCell ref="C7:F7"/>
    <mergeCell ref="G7:J7"/>
    <mergeCell ref="K7:N7"/>
    <mergeCell ref="C8:C9"/>
    <mergeCell ref="D8:F8"/>
    <mergeCell ref="G8:G9"/>
    <mergeCell ref="H8:J8"/>
    <mergeCell ref="K8:K9"/>
    <mergeCell ref="L8:N8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V41"/>
  <sheetViews>
    <sheetView view="pageBreakPreview" topLeftCell="A3" zoomScale="70" zoomScaleNormal="90" zoomScaleSheetLayoutView="70" workbookViewId="0">
      <selection activeCell="C11" sqref="C11:V33"/>
    </sheetView>
  </sheetViews>
  <sheetFormatPr defaultRowHeight="15"/>
  <cols>
    <col min="1" max="1" width="9.140625" style="61"/>
    <col min="2" max="2" width="18.140625" style="61" bestFit="1" customWidth="1"/>
    <col min="3" max="3" width="9.7109375" style="61" customWidth="1"/>
    <col min="4" max="4" width="8.140625" style="61" customWidth="1"/>
    <col min="5" max="5" width="7.42578125" style="61" customWidth="1"/>
    <col min="6" max="6" width="9.140625" style="61" customWidth="1"/>
    <col min="7" max="7" width="9.5703125" style="61" customWidth="1"/>
    <col min="8" max="8" width="8.140625" style="61" customWidth="1"/>
    <col min="9" max="9" width="6.85546875" style="61" customWidth="1"/>
    <col min="10" max="10" width="9.28515625" style="61" customWidth="1"/>
    <col min="11" max="11" width="10.5703125" style="61" customWidth="1"/>
    <col min="12" max="12" width="8.7109375" style="61" customWidth="1"/>
    <col min="13" max="13" width="7.42578125" style="61" customWidth="1"/>
    <col min="14" max="14" width="8.5703125" style="61" customWidth="1"/>
    <col min="15" max="15" width="8.7109375" style="61" customWidth="1"/>
    <col min="16" max="16" width="8.5703125" style="61" customWidth="1"/>
    <col min="17" max="17" width="7.85546875" style="61" customWidth="1"/>
    <col min="18" max="18" width="8.5703125" style="61" customWidth="1"/>
    <col min="19" max="20" width="10.5703125" style="61" customWidth="1"/>
    <col min="21" max="21" width="11.140625" style="61" customWidth="1"/>
    <col min="22" max="22" width="10.7109375" style="61" bestFit="1" customWidth="1"/>
    <col min="23" max="16384" width="9.140625" style="61"/>
  </cols>
  <sheetData>
    <row r="1" spans="1:24" s="13" customFormat="1" ht="15.75">
      <c r="C1" s="36"/>
      <c r="D1" s="36"/>
      <c r="E1" s="36"/>
      <c r="F1" s="36"/>
      <c r="G1" s="36"/>
      <c r="H1" s="36"/>
      <c r="I1" s="91" t="s">
        <v>0</v>
      </c>
      <c r="J1" s="91"/>
      <c r="S1" s="32"/>
      <c r="T1" s="32"/>
      <c r="U1" s="922" t="s">
        <v>670</v>
      </c>
      <c r="V1" s="922"/>
      <c r="W1" s="34"/>
      <c r="X1" s="34"/>
    </row>
    <row r="2" spans="1:24" s="13" customFormat="1" ht="20.25">
      <c r="E2" s="748" t="s">
        <v>717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1:24" s="13" customFormat="1" ht="5.25" customHeight="1">
      <c r="H3" s="35"/>
      <c r="I3" s="35"/>
      <c r="J3" s="35"/>
      <c r="K3" s="35"/>
      <c r="L3" s="35"/>
      <c r="M3" s="35"/>
      <c r="N3" s="35"/>
      <c r="O3" s="35"/>
      <c r="P3" s="35"/>
    </row>
    <row r="4" spans="1:24" ht="15.75">
      <c r="C4" s="923" t="s">
        <v>733</v>
      </c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38"/>
      <c r="S4" s="95"/>
      <c r="T4" s="95"/>
      <c r="U4" s="95"/>
      <c r="V4" s="95"/>
      <c r="W4" s="91"/>
    </row>
    <row r="5" spans="1:24" ht="15.75">
      <c r="A5" s="840" t="s">
        <v>850</v>
      </c>
      <c r="B5" s="840"/>
      <c r="C5" s="840"/>
    </row>
    <row r="6" spans="1:24">
      <c r="B6" s="217"/>
    </row>
    <row r="7" spans="1:24" s="65" customFormat="1" ht="24.75" customHeight="1">
      <c r="A7" s="865" t="s">
        <v>2</v>
      </c>
      <c r="B7" s="1138" t="s">
        <v>3</v>
      </c>
      <c r="C7" s="1135" t="s">
        <v>663</v>
      </c>
      <c r="D7" s="1136"/>
      <c r="E7" s="1136"/>
      <c r="F7" s="1136"/>
      <c r="G7" s="1135" t="s">
        <v>667</v>
      </c>
      <c r="H7" s="1136"/>
      <c r="I7" s="1136"/>
      <c r="J7" s="1136"/>
      <c r="K7" s="1135" t="s">
        <v>668</v>
      </c>
      <c r="L7" s="1136"/>
      <c r="M7" s="1136"/>
      <c r="N7" s="1136"/>
      <c r="O7" s="1135" t="s">
        <v>669</v>
      </c>
      <c r="P7" s="1136"/>
      <c r="Q7" s="1136"/>
      <c r="R7" s="1136"/>
      <c r="S7" s="1171" t="s">
        <v>15</v>
      </c>
      <c r="T7" s="1172"/>
      <c r="U7" s="1172"/>
      <c r="V7" s="1172"/>
    </row>
    <row r="8" spans="1:24" s="66" customFormat="1" ht="29.25" customHeight="1">
      <c r="A8" s="865"/>
      <c r="B8" s="1138"/>
      <c r="C8" s="1157" t="s">
        <v>664</v>
      </c>
      <c r="D8" s="1159" t="s">
        <v>666</v>
      </c>
      <c r="E8" s="1160"/>
      <c r="F8" s="1161"/>
      <c r="G8" s="1157" t="s">
        <v>664</v>
      </c>
      <c r="H8" s="1159" t="s">
        <v>666</v>
      </c>
      <c r="I8" s="1160"/>
      <c r="J8" s="1161"/>
      <c r="K8" s="1157" t="s">
        <v>664</v>
      </c>
      <c r="L8" s="1159" t="s">
        <v>666</v>
      </c>
      <c r="M8" s="1160"/>
      <c r="N8" s="1161"/>
      <c r="O8" s="1157" t="s">
        <v>664</v>
      </c>
      <c r="P8" s="1159" t="s">
        <v>666</v>
      </c>
      <c r="Q8" s="1160"/>
      <c r="R8" s="1161"/>
      <c r="S8" s="1157" t="s">
        <v>664</v>
      </c>
      <c r="T8" s="1159" t="s">
        <v>666</v>
      </c>
      <c r="U8" s="1160"/>
      <c r="V8" s="1161"/>
    </row>
    <row r="9" spans="1:24" s="66" customFormat="1" ht="46.5" customHeight="1">
      <c r="A9" s="865"/>
      <c r="B9" s="1138"/>
      <c r="C9" s="1158"/>
      <c r="D9" s="60" t="s">
        <v>665</v>
      </c>
      <c r="E9" s="60" t="s">
        <v>195</v>
      </c>
      <c r="F9" s="60" t="s">
        <v>15</v>
      </c>
      <c r="G9" s="1158"/>
      <c r="H9" s="60" t="s">
        <v>665</v>
      </c>
      <c r="I9" s="60" t="s">
        <v>195</v>
      </c>
      <c r="J9" s="60" t="s">
        <v>15</v>
      </c>
      <c r="K9" s="1158"/>
      <c r="L9" s="60" t="s">
        <v>665</v>
      </c>
      <c r="M9" s="60" t="s">
        <v>195</v>
      </c>
      <c r="N9" s="60" t="s">
        <v>15</v>
      </c>
      <c r="O9" s="1158"/>
      <c r="P9" s="60" t="s">
        <v>665</v>
      </c>
      <c r="Q9" s="60" t="s">
        <v>195</v>
      </c>
      <c r="R9" s="60" t="s">
        <v>15</v>
      </c>
      <c r="S9" s="1158"/>
      <c r="T9" s="60" t="s">
        <v>665</v>
      </c>
      <c r="U9" s="60" t="s">
        <v>195</v>
      </c>
      <c r="V9" s="60" t="s">
        <v>15</v>
      </c>
    </row>
    <row r="10" spans="1:24" s="128" customFormat="1" ht="16.149999999999999" customHeight="1">
      <c r="A10" s="218">
        <v>1</v>
      </c>
      <c r="B10" s="127">
        <v>2</v>
      </c>
      <c r="C10" s="127">
        <v>3</v>
      </c>
      <c r="D10" s="218">
        <v>4</v>
      </c>
      <c r="E10" s="127">
        <v>5</v>
      </c>
      <c r="F10" s="127">
        <v>6</v>
      </c>
      <c r="G10" s="218">
        <v>7</v>
      </c>
      <c r="H10" s="127">
        <v>8</v>
      </c>
      <c r="I10" s="127">
        <v>9</v>
      </c>
      <c r="J10" s="218">
        <v>10</v>
      </c>
      <c r="K10" s="127">
        <v>11</v>
      </c>
      <c r="L10" s="127">
        <v>12</v>
      </c>
      <c r="M10" s="218">
        <v>13</v>
      </c>
      <c r="N10" s="127">
        <v>14</v>
      </c>
      <c r="O10" s="127">
        <v>15</v>
      </c>
      <c r="P10" s="218">
        <v>16</v>
      </c>
      <c r="Q10" s="127">
        <v>17</v>
      </c>
      <c r="R10" s="127">
        <v>18</v>
      </c>
      <c r="S10" s="218">
        <v>19</v>
      </c>
      <c r="T10" s="127">
        <v>20</v>
      </c>
      <c r="U10" s="127">
        <v>21</v>
      </c>
      <c r="V10" s="218">
        <v>22</v>
      </c>
    </row>
    <row r="11" spans="1:24" ht="15.75">
      <c r="A11" s="604">
        <v>1</v>
      </c>
      <c r="B11" s="458" t="s">
        <v>869</v>
      </c>
      <c r="C11" s="1162" t="s">
        <v>895</v>
      </c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163"/>
      <c r="O11" s="1163"/>
      <c r="P11" s="1163"/>
      <c r="Q11" s="1163"/>
      <c r="R11" s="1163"/>
      <c r="S11" s="1163"/>
      <c r="T11" s="1163"/>
      <c r="U11" s="1163"/>
      <c r="V11" s="1164"/>
    </row>
    <row r="12" spans="1:24" ht="15.75">
      <c r="A12" s="604">
        <v>2</v>
      </c>
      <c r="B12" s="458" t="s">
        <v>870</v>
      </c>
      <c r="C12" s="1165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7"/>
    </row>
    <row r="13" spans="1:24" ht="15.75">
      <c r="A13" s="604">
        <v>3</v>
      </c>
      <c r="B13" s="458" t="s">
        <v>871</v>
      </c>
      <c r="C13" s="1165"/>
      <c r="D13" s="1166"/>
      <c r="E13" s="1166"/>
      <c r="F13" s="1166"/>
      <c r="G13" s="1166"/>
      <c r="H13" s="1166"/>
      <c r="I13" s="1166"/>
      <c r="J13" s="1166"/>
      <c r="K13" s="1166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7"/>
    </row>
    <row r="14" spans="1:24" ht="15.75">
      <c r="A14" s="604">
        <v>4</v>
      </c>
      <c r="B14" s="458" t="s">
        <v>872</v>
      </c>
      <c r="C14" s="1165"/>
      <c r="D14" s="1166"/>
      <c r="E14" s="1166"/>
      <c r="F14" s="1166"/>
      <c r="G14" s="1166"/>
      <c r="H14" s="1166"/>
      <c r="I14" s="1166"/>
      <c r="J14" s="1166"/>
      <c r="K14" s="1166"/>
      <c r="L14" s="1166"/>
      <c r="M14" s="1166"/>
      <c r="N14" s="1166"/>
      <c r="O14" s="1166"/>
      <c r="P14" s="1166"/>
      <c r="Q14" s="1166"/>
      <c r="R14" s="1166"/>
      <c r="S14" s="1166"/>
      <c r="T14" s="1166"/>
      <c r="U14" s="1166"/>
      <c r="V14" s="1167"/>
    </row>
    <row r="15" spans="1:24" ht="15.75">
      <c r="A15" s="604">
        <v>5</v>
      </c>
      <c r="B15" s="458" t="s">
        <v>873</v>
      </c>
      <c r="C15" s="1165"/>
      <c r="D15" s="1166"/>
      <c r="E15" s="1166"/>
      <c r="F15" s="1166"/>
      <c r="G15" s="1166"/>
      <c r="H15" s="1166"/>
      <c r="I15" s="1166"/>
      <c r="J15" s="1166"/>
      <c r="K15" s="1166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7"/>
    </row>
    <row r="16" spans="1:24" ht="15.75">
      <c r="A16" s="604">
        <v>6</v>
      </c>
      <c r="B16" s="458" t="s">
        <v>874</v>
      </c>
      <c r="C16" s="1165"/>
      <c r="D16" s="1166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7"/>
    </row>
    <row r="17" spans="1:48" ht="15.75">
      <c r="A17" s="604">
        <v>7</v>
      </c>
      <c r="B17" s="458" t="s">
        <v>875</v>
      </c>
      <c r="C17" s="1165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7"/>
    </row>
    <row r="18" spans="1:48" ht="15.75">
      <c r="A18" s="604">
        <v>8</v>
      </c>
      <c r="B18" s="458" t="s">
        <v>876</v>
      </c>
      <c r="C18" s="1165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7"/>
    </row>
    <row r="19" spans="1:48" ht="15.75">
      <c r="A19" s="604">
        <v>9</v>
      </c>
      <c r="B19" s="458" t="s">
        <v>877</v>
      </c>
      <c r="C19" s="1165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1166"/>
      <c r="S19" s="1166"/>
      <c r="T19" s="1166"/>
      <c r="U19" s="1166"/>
      <c r="V19" s="1167"/>
    </row>
    <row r="20" spans="1:48" ht="15.75">
      <c r="A20" s="604">
        <v>10</v>
      </c>
      <c r="B20" s="458" t="s">
        <v>878</v>
      </c>
      <c r="C20" s="1165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7"/>
    </row>
    <row r="21" spans="1:48" ht="15.75">
      <c r="A21" s="604">
        <v>11</v>
      </c>
      <c r="B21" s="458" t="s">
        <v>879</v>
      </c>
      <c r="C21" s="1165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7"/>
    </row>
    <row r="22" spans="1:48" ht="15.75">
      <c r="A22" s="604">
        <v>12</v>
      </c>
      <c r="B22" s="458" t="s">
        <v>880</v>
      </c>
      <c r="C22" s="1165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7"/>
    </row>
    <row r="23" spans="1:48" ht="15.75">
      <c r="A23" s="604">
        <v>13</v>
      </c>
      <c r="B23" s="458" t="s">
        <v>881</v>
      </c>
      <c r="C23" s="1165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7"/>
    </row>
    <row r="24" spans="1:48" ht="15.75">
      <c r="A24" s="604">
        <v>14</v>
      </c>
      <c r="B24" s="458" t="s">
        <v>882</v>
      </c>
      <c r="C24" s="1165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  <c r="S24" s="1166"/>
      <c r="T24" s="1166"/>
      <c r="U24" s="1166"/>
      <c r="V24" s="1167"/>
    </row>
    <row r="25" spans="1:48" ht="15.75">
      <c r="A25" s="604">
        <v>15</v>
      </c>
      <c r="B25" s="458" t="s">
        <v>883</v>
      </c>
      <c r="C25" s="1165"/>
      <c r="D25" s="1166"/>
      <c r="E25" s="1166"/>
      <c r="F25" s="1166"/>
      <c r="G25" s="1166"/>
      <c r="H25" s="1166"/>
      <c r="I25" s="1166"/>
      <c r="J25" s="1166"/>
      <c r="K25" s="1166"/>
      <c r="L25" s="1166"/>
      <c r="M25" s="1166"/>
      <c r="N25" s="1166"/>
      <c r="O25" s="1166"/>
      <c r="P25" s="1166"/>
      <c r="Q25" s="1166"/>
      <c r="R25" s="1166"/>
      <c r="S25" s="1166"/>
      <c r="T25" s="1166"/>
      <c r="U25" s="1166"/>
      <c r="V25" s="1167"/>
    </row>
    <row r="26" spans="1:48" ht="15.75">
      <c r="A26" s="604">
        <v>16</v>
      </c>
      <c r="B26" s="458" t="s">
        <v>884</v>
      </c>
      <c r="C26" s="1165"/>
      <c r="D26" s="1166"/>
      <c r="E26" s="1166"/>
      <c r="F26" s="1166"/>
      <c r="G26" s="1166"/>
      <c r="H26" s="1166"/>
      <c r="I26" s="1166"/>
      <c r="J26" s="1166"/>
      <c r="K26" s="1166"/>
      <c r="L26" s="1166"/>
      <c r="M26" s="1166"/>
      <c r="N26" s="1166"/>
      <c r="O26" s="1166"/>
      <c r="P26" s="1166"/>
      <c r="Q26" s="1166"/>
      <c r="R26" s="1166"/>
      <c r="S26" s="1166"/>
      <c r="T26" s="1166"/>
      <c r="U26" s="1166"/>
      <c r="V26" s="1167"/>
    </row>
    <row r="27" spans="1:48" ht="15.75">
      <c r="A27" s="604">
        <v>17</v>
      </c>
      <c r="B27" s="458" t="s">
        <v>885</v>
      </c>
      <c r="C27" s="1165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7"/>
    </row>
    <row r="28" spans="1:48" ht="15.75">
      <c r="A28" s="604">
        <v>18</v>
      </c>
      <c r="B28" s="458" t="s">
        <v>888</v>
      </c>
      <c r="C28" s="1165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7"/>
    </row>
    <row r="29" spans="1:48" ht="15.75">
      <c r="A29" s="604">
        <v>19</v>
      </c>
      <c r="B29" s="458" t="s">
        <v>886</v>
      </c>
      <c r="C29" s="1165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7"/>
    </row>
    <row r="30" spans="1:48" ht="15.75">
      <c r="A30" s="604">
        <v>20</v>
      </c>
      <c r="B30" s="458" t="s">
        <v>887</v>
      </c>
      <c r="C30" s="1165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7"/>
    </row>
    <row r="31" spans="1:48" s="67" customFormat="1" ht="15.75">
      <c r="A31" s="604">
        <v>21</v>
      </c>
      <c r="B31" s="458" t="s">
        <v>915</v>
      </c>
      <c r="C31" s="1165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  <c r="O31" s="1166"/>
      <c r="P31" s="1166"/>
      <c r="Q31" s="1166"/>
      <c r="R31" s="1166"/>
      <c r="S31" s="1166"/>
      <c r="T31" s="1166"/>
      <c r="U31" s="1166"/>
      <c r="V31" s="11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</row>
    <row r="32" spans="1:48" ht="15.75">
      <c r="A32" s="604">
        <v>22</v>
      </c>
      <c r="B32" s="458" t="s">
        <v>890</v>
      </c>
      <c r="C32" s="1165"/>
      <c r="D32" s="1166"/>
      <c r="E32" s="1166"/>
      <c r="F32" s="1166"/>
      <c r="G32" s="1166"/>
      <c r="H32" s="1166"/>
      <c r="I32" s="1166"/>
      <c r="J32" s="1166"/>
      <c r="K32" s="1166"/>
      <c r="L32" s="1166"/>
      <c r="M32" s="1166"/>
      <c r="N32" s="1166"/>
      <c r="O32" s="1166"/>
      <c r="P32" s="1166"/>
      <c r="Q32" s="1166"/>
      <c r="R32" s="1166"/>
      <c r="S32" s="1166"/>
      <c r="T32" s="1166"/>
      <c r="U32" s="1166"/>
      <c r="V32" s="1167"/>
    </row>
    <row r="33" spans="1:22">
      <c r="B33" s="195" t="s">
        <v>15</v>
      </c>
      <c r="C33" s="1168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70"/>
    </row>
    <row r="35" spans="1:22" s="13" customFormat="1" ht="12.75">
      <c r="G35" s="12"/>
      <c r="H35" s="12"/>
      <c r="K35" s="12"/>
      <c r="L35" s="12"/>
      <c r="M35" s="12"/>
      <c r="N35" s="12"/>
      <c r="O35" s="12"/>
      <c r="P35" s="12"/>
      <c r="Q35" s="12"/>
      <c r="R35" s="12"/>
      <c r="S35" s="871"/>
      <c r="T35" s="871"/>
      <c r="U35" s="871"/>
      <c r="V35" s="871"/>
    </row>
    <row r="36" spans="1:22" s="13" customFormat="1" ht="15.75" customHeight="1">
      <c r="A36" s="11" t="s">
        <v>1022</v>
      </c>
      <c r="B36" s="279"/>
      <c r="K36" s="27"/>
      <c r="L36" s="27"/>
      <c r="M36" s="27"/>
      <c r="N36" s="27"/>
      <c r="O36" s="27"/>
      <c r="P36" s="27"/>
      <c r="Q36" s="27"/>
      <c r="R36" s="61"/>
      <c r="S36" s="871"/>
      <c r="T36" s="871"/>
      <c r="U36" s="27"/>
      <c r="V36" s="27"/>
    </row>
    <row r="37" spans="1:22" s="13" customFormat="1" ht="12.75" customHeight="1"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13" customFormat="1" ht="19.5">
      <c r="A38" s="12"/>
      <c r="B38" s="12"/>
      <c r="K38" s="12"/>
      <c r="L38" s="12"/>
      <c r="M38" s="12"/>
      <c r="N38" s="12"/>
      <c r="O38" s="12"/>
      <c r="P38" s="12"/>
      <c r="Q38" s="27"/>
      <c r="R38" s="841" t="s">
        <v>848</v>
      </c>
      <c r="S38" s="841"/>
      <c r="T38" s="841"/>
      <c r="U38" s="841"/>
      <c r="V38" s="841"/>
    </row>
    <row r="39" spans="1:22" ht="19.5">
      <c r="R39" s="841" t="s">
        <v>849</v>
      </c>
      <c r="S39" s="841"/>
      <c r="T39" s="841"/>
      <c r="U39" s="841"/>
      <c r="V39" s="841"/>
    </row>
    <row r="40" spans="1:22" ht="19.5">
      <c r="R40" s="841"/>
      <c r="S40" s="841"/>
      <c r="T40" s="841"/>
      <c r="U40" s="841"/>
      <c r="V40" s="841"/>
    </row>
    <row r="41" spans="1:22" ht="19.5">
      <c r="R41" s="841"/>
      <c r="S41" s="841"/>
      <c r="T41" s="841"/>
      <c r="U41" s="841"/>
      <c r="V41" s="841"/>
    </row>
  </sheetData>
  <mergeCells count="28">
    <mergeCell ref="R39:V39"/>
    <mergeCell ref="R40:V40"/>
    <mergeCell ref="R41:V41"/>
    <mergeCell ref="U1:V1"/>
    <mergeCell ref="S35:V35"/>
    <mergeCell ref="S36:T36"/>
    <mergeCell ref="C11:V33"/>
    <mergeCell ref="G8:G9"/>
    <mergeCell ref="S7:V7"/>
    <mergeCell ref="S8:S9"/>
    <mergeCell ref="T8:V8"/>
    <mergeCell ref="R38:V38"/>
    <mergeCell ref="E2:P2"/>
    <mergeCell ref="C4:Q4"/>
    <mergeCell ref="P8:R8"/>
    <mergeCell ref="H8:J8"/>
    <mergeCell ref="K8:K9"/>
    <mergeCell ref="A5:C5"/>
    <mergeCell ref="B7:B9"/>
    <mergeCell ref="A7:A9"/>
    <mergeCell ref="O7:R7"/>
    <mergeCell ref="K7:N7"/>
    <mergeCell ref="G7:J7"/>
    <mergeCell ref="L8:N8"/>
    <mergeCell ref="O8:O9"/>
    <mergeCell ref="C7:F7"/>
    <mergeCell ref="D8:F8"/>
    <mergeCell ref="C8:C9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9"/>
  <sheetViews>
    <sheetView view="pageBreakPreview" topLeftCell="A7" zoomScale="70" zoomScaleNormal="85" zoomScaleSheetLayoutView="70" workbookViewId="0">
      <selection activeCell="O27" sqref="O27"/>
    </sheetView>
  </sheetViews>
  <sheetFormatPr defaultColWidth="8.85546875" defaultRowHeight="14.25"/>
  <cols>
    <col min="1" max="1" width="8.140625" style="59" customWidth="1"/>
    <col min="2" max="2" width="18.140625" style="59" bestFit="1" customWidth="1"/>
    <col min="3" max="3" width="12.140625" style="608" customWidth="1"/>
    <col min="4" max="4" width="11.7109375" style="608" customWidth="1"/>
    <col min="5" max="5" width="11.28515625" style="608" customWidth="1"/>
    <col min="6" max="6" width="20.7109375" style="608" customWidth="1"/>
    <col min="7" max="7" width="15.140625" style="608" customWidth="1"/>
    <col min="8" max="8" width="14.42578125" style="608" customWidth="1"/>
    <col min="9" max="9" width="14.85546875" style="608" customWidth="1"/>
    <col min="10" max="10" width="21.42578125" style="608" customWidth="1"/>
    <col min="11" max="11" width="17.28515625" style="608" customWidth="1"/>
    <col min="12" max="12" width="16.28515625" style="608" customWidth="1"/>
    <col min="13" max="18" width="8.85546875" style="59"/>
    <col min="19" max="16384" width="8.85546875" style="93"/>
  </cols>
  <sheetData>
    <row r="1" spans="1:18" ht="15">
      <c r="B1" s="13"/>
      <c r="C1" s="484"/>
      <c r="D1" s="484"/>
      <c r="E1" s="484"/>
      <c r="F1" s="480"/>
      <c r="G1" s="480"/>
      <c r="H1" s="484"/>
      <c r="J1" s="485"/>
      <c r="K1" s="922" t="s">
        <v>514</v>
      </c>
      <c r="L1" s="922"/>
    </row>
    <row r="2" spans="1:18" ht="15.75">
      <c r="B2" s="747" t="s">
        <v>0</v>
      </c>
      <c r="C2" s="747"/>
      <c r="D2" s="747"/>
      <c r="E2" s="747"/>
      <c r="F2" s="747"/>
      <c r="G2" s="747"/>
      <c r="H2" s="747"/>
      <c r="I2" s="747"/>
      <c r="J2" s="747"/>
    </row>
    <row r="3" spans="1:18" ht="20.25">
      <c r="B3" s="748" t="s">
        <v>717</v>
      </c>
      <c r="C3" s="748"/>
      <c r="D3" s="748"/>
      <c r="E3" s="748"/>
      <c r="F3" s="748"/>
      <c r="G3" s="748"/>
      <c r="H3" s="748"/>
      <c r="I3" s="748"/>
      <c r="J3" s="748"/>
    </row>
    <row r="4" spans="1:18" ht="20.25">
      <c r="B4" s="103"/>
      <c r="C4" s="481"/>
      <c r="D4" s="481"/>
      <c r="E4" s="481"/>
      <c r="F4" s="481"/>
      <c r="G4" s="481"/>
      <c r="H4" s="481"/>
      <c r="I4" s="481"/>
      <c r="J4" s="481"/>
    </row>
    <row r="5" spans="1:18" ht="15.6" customHeight="1">
      <c r="B5" s="1184" t="s">
        <v>734</v>
      </c>
      <c r="C5" s="1184"/>
      <c r="D5" s="1184"/>
      <c r="E5" s="1184"/>
      <c r="F5" s="1184"/>
      <c r="G5" s="1184"/>
      <c r="H5" s="1184"/>
      <c r="I5" s="1184"/>
      <c r="J5" s="1184"/>
      <c r="K5" s="1184"/>
      <c r="L5" s="1184"/>
    </row>
    <row r="6" spans="1:18" ht="15.75">
      <c r="A6" s="840" t="s">
        <v>850</v>
      </c>
      <c r="B6" s="840"/>
      <c r="C6" s="840"/>
    </row>
    <row r="7" spans="1:18" ht="15" customHeight="1">
      <c r="A7" s="1176" t="s">
        <v>102</v>
      </c>
      <c r="B7" s="1141" t="s">
        <v>3</v>
      </c>
      <c r="C7" s="1180" t="s">
        <v>20</v>
      </c>
      <c r="D7" s="1180"/>
      <c r="E7" s="1180"/>
      <c r="F7" s="1180"/>
      <c r="G7" s="1181" t="s">
        <v>21</v>
      </c>
      <c r="H7" s="1182"/>
      <c r="I7" s="1182"/>
      <c r="J7" s="1183"/>
      <c r="K7" s="1141" t="s">
        <v>358</v>
      </c>
      <c r="L7" s="1138" t="s">
        <v>645</v>
      </c>
    </row>
    <row r="8" spans="1:18" ht="31.15" customHeight="1">
      <c r="A8" s="1177"/>
      <c r="B8" s="1179"/>
      <c r="C8" s="1138" t="s">
        <v>230</v>
      </c>
      <c r="D8" s="1141" t="s">
        <v>414</v>
      </c>
      <c r="E8" s="1185" t="s">
        <v>90</v>
      </c>
      <c r="F8" s="1137"/>
      <c r="G8" s="1142" t="s">
        <v>230</v>
      </c>
      <c r="H8" s="1138" t="s">
        <v>414</v>
      </c>
      <c r="I8" s="1186" t="s">
        <v>90</v>
      </c>
      <c r="J8" s="1187"/>
      <c r="K8" s="1179"/>
      <c r="L8" s="1138"/>
    </row>
    <row r="9" spans="1:18" ht="54" customHeight="1">
      <c r="A9" s="1178"/>
      <c r="B9" s="1142"/>
      <c r="C9" s="1138"/>
      <c r="D9" s="1142"/>
      <c r="E9" s="487" t="s">
        <v>840</v>
      </c>
      <c r="F9" s="487" t="s">
        <v>415</v>
      </c>
      <c r="G9" s="1138"/>
      <c r="H9" s="1138"/>
      <c r="I9" s="487" t="s">
        <v>840</v>
      </c>
      <c r="J9" s="487" t="s">
        <v>415</v>
      </c>
      <c r="K9" s="1142"/>
      <c r="L9" s="1138"/>
      <c r="M9" s="93"/>
      <c r="N9" s="93"/>
      <c r="O9" s="93"/>
    </row>
    <row r="10" spans="1:18" ht="15">
      <c r="A10" s="610">
        <v>1</v>
      </c>
      <c r="B10" s="611">
        <v>2</v>
      </c>
      <c r="C10" s="610">
        <v>3</v>
      </c>
      <c r="D10" s="611">
        <v>4</v>
      </c>
      <c r="E10" s="610">
        <v>5</v>
      </c>
      <c r="F10" s="611">
        <v>6</v>
      </c>
      <c r="G10" s="610">
        <v>7</v>
      </c>
      <c r="H10" s="611">
        <v>8</v>
      </c>
      <c r="I10" s="610">
        <v>9</v>
      </c>
      <c r="J10" s="611">
        <v>10</v>
      </c>
      <c r="K10" s="610" t="s">
        <v>521</v>
      </c>
      <c r="L10" s="611">
        <v>12</v>
      </c>
      <c r="M10" s="93"/>
      <c r="N10" s="93"/>
      <c r="O10" s="93"/>
    </row>
    <row r="11" spans="1:18" ht="15">
      <c r="A11" s="604">
        <v>1</v>
      </c>
      <c r="B11" s="458" t="s">
        <v>869</v>
      </c>
      <c r="C11" s="609">
        <v>83886</v>
      </c>
      <c r="D11" s="609">
        <v>2367</v>
      </c>
      <c r="E11" s="609">
        <v>1850</v>
      </c>
      <c r="F11" s="609">
        <f>D11-E11</f>
        <v>517</v>
      </c>
      <c r="G11" s="609">
        <v>52500</v>
      </c>
      <c r="H11" s="609">
        <v>1122</v>
      </c>
      <c r="I11" s="609">
        <v>1030</v>
      </c>
      <c r="J11" s="609">
        <f>H11-I11</f>
        <v>92</v>
      </c>
      <c r="K11" s="98">
        <f>E11+F11+I11+J11</f>
        <v>3489</v>
      </c>
      <c r="L11" s="98">
        <v>0</v>
      </c>
      <c r="M11" s="93"/>
      <c r="N11" s="93"/>
      <c r="O11" s="93"/>
      <c r="P11" s="93"/>
      <c r="Q11" s="93"/>
      <c r="R11" s="93"/>
    </row>
    <row r="12" spans="1:18" ht="15">
      <c r="A12" s="604">
        <v>2</v>
      </c>
      <c r="B12" s="458" t="s">
        <v>870</v>
      </c>
      <c r="C12" s="609">
        <v>18187</v>
      </c>
      <c r="D12" s="609">
        <v>670</v>
      </c>
      <c r="E12" s="609">
        <v>463</v>
      </c>
      <c r="F12" s="609">
        <f t="shared" ref="F12:F32" si="0">D12-E12</f>
        <v>207</v>
      </c>
      <c r="G12" s="609">
        <v>14143</v>
      </c>
      <c r="H12" s="609">
        <v>400</v>
      </c>
      <c r="I12" s="609">
        <v>348</v>
      </c>
      <c r="J12" s="609">
        <f t="shared" ref="J12:J32" si="1">H12-I12</f>
        <v>52</v>
      </c>
      <c r="K12" s="98">
        <f t="shared" ref="K12:K32" si="2">E12+F12+I12+J12</f>
        <v>1070</v>
      </c>
      <c r="L12" s="98">
        <v>0</v>
      </c>
      <c r="M12" s="93"/>
      <c r="N12" s="93"/>
      <c r="O12" s="93"/>
    </row>
    <row r="13" spans="1:18" ht="15">
      <c r="A13" s="604">
        <v>3</v>
      </c>
      <c r="B13" s="458" t="s">
        <v>871</v>
      </c>
      <c r="C13" s="98">
        <v>47699</v>
      </c>
      <c r="D13" s="98">
        <v>1297</v>
      </c>
      <c r="E13" s="98">
        <v>1120</v>
      </c>
      <c r="F13" s="609">
        <f t="shared" si="0"/>
        <v>177</v>
      </c>
      <c r="G13" s="98">
        <v>34330</v>
      </c>
      <c r="H13" s="98">
        <v>850</v>
      </c>
      <c r="I13" s="98">
        <v>799</v>
      </c>
      <c r="J13" s="609">
        <f t="shared" si="1"/>
        <v>51</v>
      </c>
      <c r="K13" s="98">
        <f t="shared" si="2"/>
        <v>2147</v>
      </c>
      <c r="L13" s="98">
        <v>0</v>
      </c>
      <c r="M13" s="93"/>
      <c r="N13" s="93"/>
      <c r="O13" s="93"/>
    </row>
    <row r="14" spans="1:18" ht="15">
      <c r="A14" s="604">
        <v>4</v>
      </c>
      <c r="B14" s="458" t="s">
        <v>872</v>
      </c>
      <c r="C14" s="98">
        <v>24652</v>
      </c>
      <c r="D14" s="98">
        <v>801</v>
      </c>
      <c r="E14" s="98">
        <v>631</v>
      </c>
      <c r="F14" s="609">
        <f t="shared" si="0"/>
        <v>170</v>
      </c>
      <c r="G14" s="98">
        <v>17416</v>
      </c>
      <c r="H14" s="98">
        <v>420</v>
      </c>
      <c r="I14" s="98">
        <v>414</v>
      </c>
      <c r="J14" s="609">
        <f t="shared" si="1"/>
        <v>6</v>
      </c>
      <c r="K14" s="98">
        <f t="shared" si="2"/>
        <v>1221</v>
      </c>
      <c r="L14" s="98">
        <v>0</v>
      </c>
    </row>
    <row r="15" spans="1:18" ht="15">
      <c r="A15" s="604">
        <v>5</v>
      </c>
      <c r="B15" s="458" t="s">
        <v>873</v>
      </c>
      <c r="C15" s="98">
        <v>18648</v>
      </c>
      <c r="D15" s="98">
        <v>1007</v>
      </c>
      <c r="E15" s="98">
        <v>740</v>
      </c>
      <c r="F15" s="609">
        <f t="shared" si="0"/>
        <v>267</v>
      </c>
      <c r="G15" s="98">
        <v>13551</v>
      </c>
      <c r="H15" s="98">
        <v>489</v>
      </c>
      <c r="I15" s="98">
        <v>450</v>
      </c>
      <c r="J15" s="609">
        <f t="shared" si="1"/>
        <v>39</v>
      </c>
      <c r="K15" s="98">
        <f t="shared" si="2"/>
        <v>1496</v>
      </c>
      <c r="L15" s="98">
        <v>0</v>
      </c>
      <c r="N15" s="59" t="s">
        <v>11</v>
      </c>
    </row>
    <row r="16" spans="1:18" ht="15">
      <c r="A16" s="604">
        <v>6</v>
      </c>
      <c r="B16" s="458" t="s">
        <v>874</v>
      </c>
      <c r="C16" s="98">
        <v>49476</v>
      </c>
      <c r="D16" s="98">
        <v>1276</v>
      </c>
      <c r="E16" s="98">
        <v>1224</v>
      </c>
      <c r="F16" s="609">
        <f t="shared" si="0"/>
        <v>52</v>
      </c>
      <c r="G16" s="98">
        <v>33540</v>
      </c>
      <c r="H16" s="98">
        <v>740</v>
      </c>
      <c r="I16" s="98">
        <v>690</v>
      </c>
      <c r="J16" s="609">
        <f t="shared" si="1"/>
        <v>50</v>
      </c>
      <c r="K16" s="98">
        <f t="shared" si="2"/>
        <v>2016</v>
      </c>
      <c r="L16" s="98">
        <v>0</v>
      </c>
    </row>
    <row r="17" spans="1:12" ht="15">
      <c r="A17" s="604">
        <v>7</v>
      </c>
      <c r="B17" s="458" t="s">
        <v>875</v>
      </c>
      <c r="C17" s="98">
        <v>42760</v>
      </c>
      <c r="D17" s="98">
        <v>1402</v>
      </c>
      <c r="E17" s="98">
        <v>1301</v>
      </c>
      <c r="F17" s="609">
        <f t="shared" si="0"/>
        <v>101</v>
      </c>
      <c r="G17" s="98">
        <v>25969</v>
      </c>
      <c r="H17" s="98">
        <v>661</v>
      </c>
      <c r="I17" s="98">
        <v>618</v>
      </c>
      <c r="J17" s="609">
        <f t="shared" si="1"/>
        <v>43</v>
      </c>
      <c r="K17" s="98">
        <f t="shared" si="2"/>
        <v>2063</v>
      </c>
      <c r="L17" s="98">
        <v>0</v>
      </c>
    </row>
    <row r="18" spans="1:12" ht="15">
      <c r="A18" s="604">
        <v>8</v>
      </c>
      <c r="B18" s="458" t="s">
        <v>876</v>
      </c>
      <c r="C18" s="98">
        <v>47005</v>
      </c>
      <c r="D18" s="98">
        <v>2233</v>
      </c>
      <c r="E18" s="98">
        <v>1860</v>
      </c>
      <c r="F18" s="609">
        <f t="shared" si="0"/>
        <v>373</v>
      </c>
      <c r="G18" s="98">
        <v>37623</v>
      </c>
      <c r="H18" s="98">
        <v>1121</v>
      </c>
      <c r="I18" s="98">
        <v>1080</v>
      </c>
      <c r="J18" s="609">
        <f t="shared" si="1"/>
        <v>41</v>
      </c>
      <c r="K18" s="98">
        <f t="shared" si="2"/>
        <v>3354</v>
      </c>
      <c r="L18" s="98">
        <v>0</v>
      </c>
    </row>
    <row r="19" spans="1:12" ht="15">
      <c r="A19" s="604">
        <v>9</v>
      </c>
      <c r="B19" s="458" t="s">
        <v>877</v>
      </c>
      <c r="C19" s="98">
        <v>14654</v>
      </c>
      <c r="D19" s="98">
        <v>732</v>
      </c>
      <c r="E19" s="98">
        <v>690</v>
      </c>
      <c r="F19" s="609">
        <f t="shared" si="0"/>
        <v>42</v>
      </c>
      <c r="G19" s="98">
        <v>13027</v>
      </c>
      <c r="H19" s="98">
        <v>411</v>
      </c>
      <c r="I19" s="98">
        <v>310</v>
      </c>
      <c r="J19" s="609">
        <f t="shared" si="1"/>
        <v>101</v>
      </c>
      <c r="K19" s="98">
        <f t="shared" si="2"/>
        <v>1143</v>
      </c>
      <c r="L19" s="98">
        <v>0</v>
      </c>
    </row>
    <row r="20" spans="1:12" ht="15">
      <c r="A20" s="604">
        <v>10</v>
      </c>
      <c r="B20" s="458" t="s">
        <v>878</v>
      </c>
      <c r="C20" s="98">
        <v>48881</v>
      </c>
      <c r="D20" s="98">
        <v>2433</v>
      </c>
      <c r="E20" s="98">
        <v>2056</v>
      </c>
      <c r="F20" s="609">
        <f t="shared" si="0"/>
        <v>377</v>
      </c>
      <c r="G20" s="98">
        <v>36005</v>
      </c>
      <c r="H20" s="98">
        <v>1160</v>
      </c>
      <c r="I20" s="98">
        <v>1101</v>
      </c>
      <c r="J20" s="609">
        <f t="shared" si="1"/>
        <v>59</v>
      </c>
      <c r="K20" s="98">
        <f t="shared" si="2"/>
        <v>3593</v>
      </c>
      <c r="L20" s="98">
        <v>0</v>
      </c>
    </row>
    <row r="21" spans="1:12" ht="15">
      <c r="A21" s="604">
        <v>11</v>
      </c>
      <c r="B21" s="458" t="s">
        <v>879</v>
      </c>
      <c r="C21" s="98">
        <v>66342</v>
      </c>
      <c r="D21" s="98">
        <v>2247</v>
      </c>
      <c r="E21" s="98">
        <v>1899</v>
      </c>
      <c r="F21" s="609">
        <f t="shared" si="0"/>
        <v>348</v>
      </c>
      <c r="G21" s="98">
        <v>45640</v>
      </c>
      <c r="H21" s="98">
        <v>1170</v>
      </c>
      <c r="I21" s="98">
        <v>1150</v>
      </c>
      <c r="J21" s="609">
        <f t="shared" si="1"/>
        <v>20</v>
      </c>
      <c r="K21" s="98">
        <f t="shared" si="2"/>
        <v>3417</v>
      </c>
      <c r="L21" s="98">
        <v>0</v>
      </c>
    </row>
    <row r="22" spans="1:12" ht="15">
      <c r="A22" s="604">
        <v>12</v>
      </c>
      <c r="B22" s="458" t="s">
        <v>880</v>
      </c>
      <c r="C22" s="98">
        <v>27619</v>
      </c>
      <c r="D22" s="98">
        <v>1170</v>
      </c>
      <c r="E22" s="98">
        <v>967</v>
      </c>
      <c r="F22" s="609">
        <f t="shared" si="0"/>
        <v>203</v>
      </c>
      <c r="G22" s="98">
        <v>18323</v>
      </c>
      <c r="H22" s="98">
        <v>628</v>
      </c>
      <c r="I22" s="98">
        <v>570</v>
      </c>
      <c r="J22" s="609">
        <f t="shared" si="1"/>
        <v>58</v>
      </c>
      <c r="K22" s="98">
        <f t="shared" si="2"/>
        <v>1798</v>
      </c>
      <c r="L22" s="98">
        <v>0</v>
      </c>
    </row>
    <row r="23" spans="1:12" ht="15">
      <c r="A23" s="604">
        <v>13</v>
      </c>
      <c r="B23" s="458" t="s">
        <v>881</v>
      </c>
      <c r="C23" s="98">
        <v>97594</v>
      </c>
      <c r="D23" s="98">
        <v>2639</v>
      </c>
      <c r="E23" s="98">
        <v>2190</v>
      </c>
      <c r="F23" s="609">
        <f t="shared" si="0"/>
        <v>449</v>
      </c>
      <c r="G23" s="98">
        <v>65120</v>
      </c>
      <c r="H23" s="98">
        <v>1470</v>
      </c>
      <c r="I23" s="98">
        <v>1439</v>
      </c>
      <c r="J23" s="609">
        <f t="shared" si="1"/>
        <v>31</v>
      </c>
      <c r="K23" s="98">
        <f t="shared" si="2"/>
        <v>4109</v>
      </c>
      <c r="L23" s="98">
        <v>0</v>
      </c>
    </row>
    <row r="24" spans="1:12" ht="15">
      <c r="A24" s="604">
        <v>14</v>
      </c>
      <c r="B24" s="458" t="s">
        <v>882</v>
      </c>
      <c r="C24" s="98">
        <v>29583</v>
      </c>
      <c r="D24" s="98">
        <v>1002</v>
      </c>
      <c r="E24" s="98">
        <v>783</v>
      </c>
      <c r="F24" s="609">
        <f t="shared" si="0"/>
        <v>219</v>
      </c>
      <c r="G24" s="98">
        <v>22934</v>
      </c>
      <c r="H24" s="98">
        <v>590</v>
      </c>
      <c r="I24" s="98">
        <v>554</v>
      </c>
      <c r="J24" s="609">
        <f t="shared" si="1"/>
        <v>36</v>
      </c>
      <c r="K24" s="98">
        <f t="shared" si="2"/>
        <v>1592</v>
      </c>
      <c r="L24" s="98">
        <v>0</v>
      </c>
    </row>
    <row r="25" spans="1:12" ht="15">
      <c r="A25" s="604">
        <v>15</v>
      </c>
      <c r="B25" s="458" t="s">
        <v>883</v>
      </c>
      <c r="C25" s="98">
        <v>36068</v>
      </c>
      <c r="D25" s="98">
        <v>1196</v>
      </c>
      <c r="E25" s="98">
        <v>858</v>
      </c>
      <c r="F25" s="609">
        <f t="shared" si="0"/>
        <v>338</v>
      </c>
      <c r="G25" s="98">
        <v>25958</v>
      </c>
      <c r="H25" s="98">
        <v>688</v>
      </c>
      <c r="I25" s="98">
        <v>631</v>
      </c>
      <c r="J25" s="609">
        <f t="shared" si="1"/>
        <v>57</v>
      </c>
      <c r="K25" s="98">
        <f t="shared" si="2"/>
        <v>1884</v>
      </c>
      <c r="L25" s="98">
        <v>0</v>
      </c>
    </row>
    <row r="26" spans="1:12" ht="15">
      <c r="A26" s="604">
        <v>16</v>
      </c>
      <c r="B26" s="458" t="s">
        <v>884</v>
      </c>
      <c r="C26" s="98">
        <v>35846</v>
      </c>
      <c r="D26" s="98">
        <v>1056</v>
      </c>
      <c r="E26" s="98">
        <v>830</v>
      </c>
      <c r="F26" s="609">
        <f t="shared" si="0"/>
        <v>226</v>
      </c>
      <c r="G26" s="98">
        <v>25092</v>
      </c>
      <c r="H26" s="98">
        <v>618</v>
      </c>
      <c r="I26" s="98">
        <v>580</v>
      </c>
      <c r="J26" s="609">
        <f t="shared" si="1"/>
        <v>38</v>
      </c>
      <c r="K26" s="98">
        <f t="shared" si="2"/>
        <v>1674</v>
      </c>
      <c r="L26" s="98">
        <v>0</v>
      </c>
    </row>
    <row r="27" spans="1:12" ht="15">
      <c r="A27" s="604">
        <v>17</v>
      </c>
      <c r="B27" s="458" t="s">
        <v>885</v>
      </c>
      <c r="C27" s="98">
        <v>18743</v>
      </c>
      <c r="D27" s="98">
        <v>1106</v>
      </c>
      <c r="E27" s="98">
        <v>840</v>
      </c>
      <c r="F27" s="609">
        <f t="shared" si="0"/>
        <v>266</v>
      </c>
      <c r="G27" s="98">
        <v>13947</v>
      </c>
      <c r="H27" s="98">
        <v>640</v>
      </c>
      <c r="I27" s="98">
        <v>470</v>
      </c>
      <c r="J27" s="609">
        <f t="shared" si="1"/>
        <v>170</v>
      </c>
      <c r="K27" s="98">
        <f t="shared" si="2"/>
        <v>1746</v>
      </c>
      <c r="L27" s="98">
        <v>0</v>
      </c>
    </row>
    <row r="28" spans="1:12" ht="15">
      <c r="A28" s="604">
        <v>18</v>
      </c>
      <c r="B28" s="458" t="s">
        <v>888</v>
      </c>
      <c r="C28" s="98">
        <v>60861</v>
      </c>
      <c r="D28" s="98">
        <v>2292</v>
      </c>
      <c r="E28" s="98">
        <v>1934</v>
      </c>
      <c r="F28" s="609">
        <f t="shared" si="0"/>
        <v>358</v>
      </c>
      <c r="G28" s="98">
        <v>45489</v>
      </c>
      <c r="H28" s="98">
        <v>1086</v>
      </c>
      <c r="I28" s="98">
        <v>1038</v>
      </c>
      <c r="J28" s="609">
        <f t="shared" si="1"/>
        <v>48</v>
      </c>
      <c r="K28" s="98">
        <f t="shared" si="2"/>
        <v>3378</v>
      </c>
      <c r="L28" s="98">
        <v>0</v>
      </c>
    </row>
    <row r="29" spans="1:12" ht="15">
      <c r="A29" s="604">
        <v>19</v>
      </c>
      <c r="B29" s="458" t="s">
        <v>886</v>
      </c>
      <c r="C29" s="98">
        <v>23065</v>
      </c>
      <c r="D29" s="98">
        <v>1221</v>
      </c>
      <c r="E29" s="98">
        <v>901</v>
      </c>
      <c r="F29" s="609">
        <f t="shared" si="0"/>
        <v>320</v>
      </c>
      <c r="G29" s="98">
        <v>16899</v>
      </c>
      <c r="H29" s="98">
        <v>612</v>
      </c>
      <c r="I29" s="98">
        <v>554</v>
      </c>
      <c r="J29" s="609">
        <f t="shared" si="1"/>
        <v>58</v>
      </c>
      <c r="K29" s="98">
        <f t="shared" si="2"/>
        <v>1833</v>
      </c>
      <c r="L29" s="98">
        <v>0</v>
      </c>
    </row>
    <row r="30" spans="1:12" ht="15">
      <c r="A30" s="604">
        <v>20</v>
      </c>
      <c r="B30" s="458" t="s">
        <v>887</v>
      </c>
      <c r="C30" s="98">
        <v>50839</v>
      </c>
      <c r="D30" s="98">
        <v>1764</v>
      </c>
      <c r="E30" s="98">
        <v>1492</v>
      </c>
      <c r="F30" s="609">
        <f t="shared" si="0"/>
        <v>272</v>
      </c>
      <c r="G30" s="98">
        <v>39937</v>
      </c>
      <c r="H30" s="98">
        <v>1042</v>
      </c>
      <c r="I30" s="98">
        <v>970</v>
      </c>
      <c r="J30" s="609">
        <f t="shared" si="1"/>
        <v>72</v>
      </c>
      <c r="K30" s="98">
        <f t="shared" si="2"/>
        <v>2806</v>
      </c>
      <c r="L30" s="98">
        <v>0</v>
      </c>
    </row>
    <row r="31" spans="1:12" ht="15">
      <c r="A31" s="604">
        <v>21</v>
      </c>
      <c r="B31" s="458" t="s">
        <v>915</v>
      </c>
      <c r="C31" s="98">
        <v>33591</v>
      </c>
      <c r="D31" s="98">
        <v>952</v>
      </c>
      <c r="E31" s="98">
        <v>880</v>
      </c>
      <c r="F31" s="609">
        <f t="shared" si="0"/>
        <v>72</v>
      </c>
      <c r="G31" s="98">
        <v>20007</v>
      </c>
      <c r="H31" s="98">
        <v>577</v>
      </c>
      <c r="I31" s="98">
        <v>511</v>
      </c>
      <c r="J31" s="609">
        <f t="shared" si="1"/>
        <v>66</v>
      </c>
      <c r="K31" s="98">
        <f t="shared" si="2"/>
        <v>1529</v>
      </c>
      <c r="L31" s="98">
        <v>0</v>
      </c>
    </row>
    <row r="32" spans="1:12" ht="15">
      <c r="A32" s="604">
        <v>22</v>
      </c>
      <c r="B32" s="458" t="s">
        <v>890</v>
      </c>
      <c r="C32" s="98">
        <v>45741</v>
      </c>
      <c r="D32" s="98">
        <v>1384</v>
      </c>
      <c r="E32" s="98">
        <v>1160</v>
      </c>
      <c r="F32" s="609">
        <f t="shared" si="0"/>
        <v>224</v>
      </c>
      <c r="G32" s="98">
        <v>29291</v>
      </c>
      <c r="H32" s="98">
        <v>707</v>
      </c>
      <c r="I32" s="98">
        <v>660</v>
      </c>
      <c r="J32" s="609">
        <f t="shared" si="1"/>
        <v>47</v>
      </c>
      <c r="K32" s="98">
        <f t="shared" si="2"/>
        <v>2091</v>
      </c>
      <c r="L32" s="98">
        <v>0</v>
      </c>
    </row>
    <row r="33" spans="1:19" ht="15">
      <c r="A33" s="196" t="s">
        <v>15</v>
      </c>
      <c r="B33" s="92"/>
      <c r="C33" s="98">
        <f>SUM(C11:C32)</f>
        <v>921740</v>
      </c>
      <c r="D33" s="98">
        <f t="shared" ref="D33:L33" si="3">SUM(D11:D32)</f>
        <v>32247</v>
      </c>
      <c r="E33" s="98">
        <f t="shared" si="3"/>
        <v>26669</v>
      </c>
      <c r="F33" s="98">
        <f t="shared" si="3"/>
        <v>5578</v>
      </c>
      <c r="G33" s="98">
        <f t="shared" si="3"/>
        <v>646741</v>
      </c>
      <c r="H33" s="98">
        <f t="shared" si="3"/>
        <v>17202</v>
      </c>
      <c r="I33" s="98">
        <f t="shared" si="3"/>
        <v>15967</v>
      </c>
      <c r="J33" s="98">
        <f t="shared" si="3"/>
        <v>1235</v>
      </c>
      <c r="K33" s="98">
        <f t="shared" si="3"/>
        <v>49449</v>
      </c>
      <c r="L33" s="98">
        <f t="shared" si="3"/>
        <v>0</v>
      </c>
    </row>
    <row r="34" spans="1:19" ht="17.25" customHeight="1">
      <c r="A34" s="1173" t="s">
        <v>108</v>
      </c>
      <c r="B34" s="1174"/>
      <c r="C34" s="1174"/>
      <c r="D34" s="1174"/>
      <c r="E34" s="1174"/>
      <c r="F34" s="1174"/>
      <c r="G34" s="1174"/>
      <c r="H34" s="1174"/>
      <c r="I34" s="1174"/>
      <c r="J34" s="1174"/>
      <c r="K34" s="1175"/>
      <c r="L34" s="1175"/>
    </row>
    <row r="36" spans="1:19" s="18" customFormat="1" ht="15.75" customHeight="1">
      <c r="A36" s="747" t="s">
        <v>1022</v>
      </c>
      <c r="B36" s="747"/>
      <c r="C36" s="480"/>
      <c r="D36" s="480"/>
      <c r="E36" s="480"/>
      <c r="F36" s="484"/>
      <c r="G36" s="484"/>
      <c r="H36" s="483"/>
      <c r="I36" s="483"/>
      <c r="J36" s="607"/>
      <c r="K36" s="483"/>
      <c r="L36" s="483"/>
      <c r="M36" s="27"/>
      <c r="N36" s="13"/>
      <c r="O36" s="13"/>
      <c r="P36" s="13"/>
      <c r="Q36" s="13"/>
      <c r="R36" s="13"/>
    </row>
    <row r="37" spans="1:19" s="18" customFormat="1" ht="19.5" customHeight="1">
      <c r="A37" s="13"/>
      <c r="B37" s="13"/>
      <c r="C37" s="484"/>
      <c r="D37" s="484"/>
      <c r="E37" s="484"/>
      <c r="F37" s="484"/>
      <c r="G37" s="484"/>
      <c r="H37" s="484"/>
      <c r="I37" s="484"/>
      <c r="J37" s="841" t="s">
        <v>848</v>
      </c>
      <c r="K37" s="841"/>
      <c r="L37" s="841"/>
      <c r="M37" s="274"/>
      <c r="N37" s="274"/>
      <c r="O37" s="69"/>
      <c r="P37" s="69"/>
      <c r="Q37" s="69"/>
      <c r="R37" s="69"/>
      <c r="S37" s="256"/>
    </row>
    <row r="38" spans="1:19" s="18" customFormat="1" ht="27" customHeight="1">
      <c r="A38" s="13"/>
      <c r="B38" s="13"/>
      <c r="C38" s="484"/>
      <c r="D38" s="484"/>
      <c r="E38" s="484"/>
      <c r="F38" s="484"/>
      <c r="G38" s="484"/>
      <c r="H38" s="484"/>
      <c r="I38" s="484"/>
      <c r="J38" s="841" t="s">
        <v>849</v>
      </c>
      <c r="K38" s="841"/>
      <c r="L38" s="841"/>
      <c r="M38" s="274"/>
      <c r="N38" s="274"/>
      <c r="O38" s="69"/>
      <c r="P38" s="69"/>
      <c r="Q38" s="69"/>
      <c r="R38" s="69"/>
      <c r="S38" s="256"/>
    </row>
    <row r="39" spans="1:19" s="18" customFormat="1" ht="15">
      <c r="A39" s="13"/>
      <c r="B39" s="12"/>
      <c r="C39" s="480"/>
      <c r="D39" s="480"/>
      <c r="E39" s="480"/>
      <c r="F39" s="484"/>
      <c r="G39" s="484"/>
      <c r="H39" s="484"/>
      <c r="I39" s="484"/>
      <c r="J39" s="480"/>
      <c r="K39" s="480"/>
      <c r="L39" s="480"/>
      <c r="M39" s="61"/>
      <c r="N39" s="13"/>
      <c r="O39" s="13"/>
      <c r="P39" s="13"/>
      <c r="Q39" s="13"/>
      <c r="R39" s="13"/>
    </row>
  </sheetData>
  <mergeCells count="21">
    <mergeCell ref="K1:L1"/>
    <mergeCell ref="B2:J2"/>
    <mergeCell ref="B3:J3"/>
    <mergeCell ref="G7:J7"/>
    <mergeCell ref="B5:L5"/>
    <mergeCell ref="K7:K9"/>
    <mergeCell ref="E8:F8"/>
    <mergeCell ref="I8:J8"/>
    <mergeCell ref="A6:C6"/>
    <mergeCell ref="L7:L9"/>
    <mergeCell ref="J37:L37"/>
    <mergeCell ref="J38:L38"/>
    <mergeCell ref="A34:L34"/>
    <mergeCell ref="A7:A9"/>
    <mergeCell ref="B7:B9"/>
    <mergeCell ref="A36:B36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O35"/>
  <sheetViews>
    <sheetView view="pageBreakPreview" topLeftCell="A16" zoomScale="55" zoomScaleNormal="70" zoomScaleSheetLayoutView="55" workbookViewId="0">
      <selection activeCell="O27" sqref="O27"/>
    </sheetView>
  </sheetViews>
  <sheetFormatPr defaultRowHeight="12.75"/>
  <cols>
    <col min="1" max="1" width="4.7109375" style="139" customWidth="1"/>
    <col min="2" max="2" width="33.28515625" style="139" customWidth="1"/>
    <col min="3" max="3" width="13.28515625" style="139" customWidth="1"/>
    <col min="4" max="4" width="12.7109375" style="139" customWidth="1"/>
    <col min="5" max="5" width="12.85546875" style="139" customWidth="1"/>
    <col min="6" max="6" width="12.42578125" style="139" customWidth="1"/>
    <col min="7" max="7" width="13.28515625" style="139" customWidth="1"/>
    <col min="8" max="8" width="15.140625" style="139" customWidth="1"/>
    <col min="9" max="9" width="11.42578125" style="139" bestFit="1" customWidth="1"/>
    <col min="10" max="10" width="14.5703125" style="139" customWidth="1"/>
    <col min="11" max="11" width="10.140625" style="139" customWidth="1"/>
    <col min="12" max="13" width="11.42578125" style="139" bestFit="1" customWidth="1"/>
    <col min="14" max="14" width="10.85546875" style="139" customWidth="1"/>
    <col min="15" max="16" width="11.42578125" style="139" bestFit="1" customWidth="1"/>
    <col min="17" max="17" width="10.5703125" style="139" customWidth="1"/>
    <col min="18" max="19" width="11.42578125" style="139" bestFit="1" customWidth="1"/>
    <col min="20" max="20" width="11.42578125" style="139" customWidth="1"/>
    <col min="21" max="22" width="13" style="139" bestFit="1" customWidth="1"/>
    <col min="23" max="23" width="11.7109375" style="139" customWidth="1"/>
    <col min="24" max="16384" width="9.140625" style="139"/>
  </cols>
  <sheetData>
    <row r="2" spans="1:249" ht="19.5">
      <c r="O2" s="1188" t="s">
        <v>526</v>
      </c>
      <c r="P2" s="1188"/>
      <c r="Q2" s="1188"/>
      <c r="R2" s="1188"/>
      <c r="S2" s="1188"/>
      <c r="T2" s="1188"/>
      <c r="U2" s="1188"/>
    </row>
    <row r="3" spans="1:249" ht="22.5" customHeight="1">
      <c r="B3" s="1192" t="s">
        <v>0</v>
      </c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</row>
    <row r="4" spans="1:249" ht="23.25">
      <c r="A4" s="1192" t="s">
        <v>717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1192"/>
      <c r="R4" s="1192"/>
      <c r="S4" s="1192"/>
      <c r="T4" s="1192"/>
      <c r="U4" s="1192"/>
      <c r="V4" s="1192"/>
      <c r="W4" s="1192"/>
    </row>
    <row r="6" spans="1:249" ht="23.25">
      <c r="A6" s="1193" t="s">
        <v>735</v>
      </c>
      <c r="B6" s="1193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</row>
    <row r="8" spans="1:249" ht="18">
      <c r="A8" s="775" t="s">
        <v>850</v>
      </c>
      <c r="B8" s="775"/>
      <c r="C8" s="775"/>
    </row>
    <row r="9" spans="1:249" ht="18">
      <c r="A9" s="140"/>
      <c r="B9" s="140"/>
      <c r="V9" s="1194" t="s">
        <v>238</v>
      </c>
      <c r="W9" s="1194"/>
    </row>
    <row r="10" spans="1:249" s="634" customFormat="1" ht="24.75" customHeight="1">
      <c r="A10" s="1195" t="s">
        <v>2</v>
      </c>
      <c r="B10" s="1195" t="s">
        <v>103</v>
      </c>
      <c r="C10" s="1197" t="s">
        <v>20</v>
      </c>
      <c r="D10" s="1198"/>
      <c r="E10" s="1198"/>
      <c r="F10" s="1198"/>
      <c r="G10" s="1198"/>
      <c r="H10" s="1198"/>
      <c r="I10" s="1198"/>
      <c r="J10" s="1198"/>
      <c r="K10" s="1199"/>
      <c r="L10" s="1197" t="s">
        <v>21</v>
      </c>
      <c r="M10" s="1198"/>
      <c r="N10" s="1198"/>
      <c r="O10" s="1198"/>
      <c r="P10" s="1198"/>
      <c r="Q10" s="1198"/>
      <c r="R10" s="1198"/>
      <c r="S10" s="1198"/>
      <c r="T10" s="1199"/>
      <c r="U10" s="1200" t="s">
        <v>133</v>
      </c>
      <c r="V10" s="1201"/>
      <c r="W10" s="1202"/>
      <c r="X10" s="140"/>
      <c r="Y10" s="140"/>
      <c r="Z10" s="140"/>
      <c r="AA10" s="140"/>
      <c r="AB10" s="140"/>
      <c r="AC10" s="632"/>
      <c r="AD10" s="633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</row>
    <row r="11" spans="1:249" s="634" customFormat="1" ht="24.75" customHeight="1">
      <c r="A11" s="1196"/>
      <c r="B11" s="1196"/>
      <c r="C11" s="1189" t="s">
        <v>167</v>
      </c>
      <c r="D11" s="1190"/>
      <c r="E11" s="1191"/>
      <c r="F11" s="1189" t="s">
        <v>168</v>
      </c>
      <c r="G11" s="1190"/>
      <c r="H11" s="1191"/>
      <c r="I11" s="1189" t="s">
        <v>15</v>
      </c>
      <c r="J11" s="1190"/>
      <c r="K11" s="1191"/>
      <c r="L11" s="1189" t="s">
        <v>167</v>
      </c>
      <c r="M11" s="1190"/>
      <c r="N11" s="1191"/>
      <c r="O11" s="1189" t="s">
        <v>168</v>
      </c>
      <c r="P11" s="1190"/>
      <c r="Q11" s="1191"/>
      <c r="R11" s="1189" t="s">
        <v>15</v>
      </c>
      <c r="S11" s="1190"/>
      <c r="T11" s="1191"/>
      <c r="U11" s="1203"/>
      <c r="V11" s="1204"/>
      <c r="W11" s="1205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</row>
    <row r="12" spans="1:249" s="634" customFormat="1" ht="21" customHeight="1">
      <c r="A12" s="635"/>
      <c r="B12" s="635"/>
      <c r="C12" s="636" t="s">
        <v>239</v>
      </c>
      <c r="D12" s="637" t="s">
        <v>38</v>
      </c>
      <c r="E12" s="638" t="s">
        <v>39</v>
      </c>
      <c r="F12" s="636" t="s">
        <v>239</v>
      </c>
      <c r="G12" s="637" t="s">
        <v>38</v>
      </c>
      <c r="H12" s="638" t="s">
        <v>39</v>
      </c>
      <c r="I12" s="636" t="s">
        <v>239</v>
      </c>
      <c r="J12" s="637" t="s">
        <v>38</v>
      </c>
      <c r="K12" s="638" t="s">
        <v>39</v>
      </c>
      <c r="L12" s="636" t="s">
        <v>239</v>
      </c>
      <c r="M12" s="637" t="s">
        <v>38</v>
      </c>
      <c r="N12" s="638" t="s">
        <v>39</v>
      </c>
      <c r="O12" s="636" t="s">
        <v>239</v>
      </c>
      <c r="P12" s="637" t="s">
        <v>38</v>
      </c>
      <c r="Q12" s="638" t="s">
        <v>39</v>
      </c>
      <c r="R12" s="636" t="s">
        <v>239</v>
      </c>
      <c r="S12" s="637" t="s">
        <v>38</v>
      </c>
      <c r="T12" s="638" t="s">
        <v>39</v>
      </c>
      <c r="U12" s="635" t="s">
        <v>239</v>
      </c>
      <c r="V12" s="635" t="s">
        <v>38</v>
      </c>
      <c r="W12" s="635" t="s">
        <v>39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</row>
    <row r="13" spans="1:249" s="634" customFormat="1" ht="18">
      <c r="A13" s="635">
        <v>1</v>
      </c>
      <c r="B13" s="635">
        <v>2</v>
      </c>
      <c r="C13" s="635">
        <v>3</v>
      </c>
      <c r="D13" s="635">
        <v>4</v>
      </c>
      <c r="E13" s="635">
        <v>5</v>
      </c>
      <c r="F13" s="635">
        <v>7</v>
      </c>
      <c r="G13" s="635">
        <v>8</v>
      </c>
      <c r="H13" s="635">
        <v>9</v>
      </c>
      <c r="I13" s="635">
        <v>11</v>
      </c>
      <c r="J13" s="635">
        <v>12</v>
      </c>
      <c r="K13" s="635">
        <v>13</v>
      </c>
      <c r="L13" s="635">
        <v>15</v>
      </c>
      <c r="M13" s="635">
        <v>16</v>
      </c>
      <c r="N13" s="635">
        <v>17</v>
      </c>
      <c r="O13" s="635">
        <v>19</v>
      </c>
      <c r="P13" s="635">
        <v>20</v>
      </c>
      <c r="Q13" s="635">
        <v>21</v>
      </c>
      <c r="R13" s="635">
        <v>23</v>
      </c>
      <c r="S13" s="635">
        <v>24</v>
      </c>
      <c r="T13" s="635">
        <v>25</v>
      </c>
      <c r="U13" s="635">
        <v>27</v>
      </c>
      <c r="V13" s="635">
        <v>28</v>
      </c>
      <c r="W13" s="635">
        <v>29</v>
      </c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</row>
    <row r="14" spans="1:249" s="616" customFormat="1" ht="45.75" customHeight="1">
      <c r="A14" s="1206" t="s">
        <v>231</v>
      </c>
      <c r="B14" s="1207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6"/>
      <c r="S14" s="626"/>
      <c r="T14" s="626"/>
      <c r="U14" s="626"/>
      <c r="V14" s="612"/>
      <c r="W14" s="612"/>
      <c r="X14" s="627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7"/>
      <c r="AK14" s="627"/>
      <c r="AL14" s="627"/>
      <c r="AM14" s="627"/>
      <c r="AN14" s="627"/>
      <c r="AO14" s="627"/>
      <c r="AP14" s="627"/>
      <c r="AQ14" s="627"/>
      <c r="AR14" s="627"/>
      <c r="AS14" s="627"/>
      <c r="AT14" s="627"/>
      <c r="AU14" s="627"/>
      <c r="AV14" s="627"/>
      <c r="AW14" s="627"/>
      <c r="AX14" s="627"/>
      <c r="AY14" s="627"/>
      <c r="AZ14" s="627"/>
      <c r="BA14" s="627"/>
      <c r="BB14" s="627"/>
      <c r="BC14" s="627"/>
      <c r="BD14" s="627"/>
      <c r="BE14" s="627"/>
      <c r="BF14" s="627"/>
      <c r="BG14" s="627"/>
      <c r="BH14" s="627"/>
      <c r="BI14" s="627"/>
      <c r="BJ14" s="627"/>
      <c r="BK14" s="627"/>
      <c r="BL14" s="627"/>
      <c r="BM14" s="627"/>
      <c r="BN14" s="627"/>
      <c r="BO14" s="627"/>
      <c r="BP14" s="627"/>
      <c r="BQ14" s="627"/>
      <c r="BR14" s="627"/>
      <c r="BS14" s="627"/>
      <c r="BT14" s="627"/>
      <c r="BU14" s="627"/>
      <c r="BV14" s="627"/>
      <c r="BW14" s="627"/>
      <c r="BX14" s="627"/>
      <c r="BY14" s="627"/>
      <c r="BZ14" s="627"/>
      <c r="CA14" s="627"/>
      <c r="CB14" s="627"/>
      <c r="CC14" s="627"/>
      <c r="CD14" s="627"/>
      <c r="CE14" s="627"/>
      <c r="CF14" s="627"/>
      <c r="CG14" s="627"/>
      <c r="CH14" s="627"/>
      <c r="CI14" s="627"/>
      <c r="CJ14" s="627"/>
      <c r="CK14" s="627"/>
      <c r="CL14" s="627"/>
      <c r="CM14" s="627"/>
      <c r="CN14" s="627"/>
      <c r="CO14" s="627"/>
      <c r="CP14" s="627"/>
      <c r="CQ14" s="627"/>
      <c r="CR14" s="627"/>
      <c r="CS14" s="627"/>
      <c r="CT14" s="627"/>
      <c r="CU14" s="627"/>
      <c r="CV14" s="627"/>
      <c r="CW14" s="627"/>
      <c r="CX14" s="627"/>
      <c r="CY14" s="627"/>
      <c r="CZ14" s="627"/>
      <c r="DA14" s="627"/>
      <c r="DB14" s="627"/>
      <c r="DC14" s="627"/>
      <c r="DD14" s="627"/>
      <c r="DE14" s="627"/>
      <c r="DF14" s="627"/>
      <c r="DG14" s="627"/>
      <c r="DH14" s="627"/>
      <c r="DI14" s="627"/>
      <c r="DJ14" s="627"/>
      <c r="DK14" s="627"/>
      <c r="DL14" s="627"/>
      <c r="DM14" s="627"/>
      <c r="DN14" s="627"/>
      <c r="DO14" s="627"/>
      <c r="DP14" s="627"/>
      <c r="DQ14" s="627"/>
      <c r="DR14" s="627"/>
      <c r="DS14" s="627"/>
      <c r="DT14" s="627"/>
      <c r="DU14" s="627"/>
      <c r="DV14" s="627"/>
      <c r="DW14" s="627"/>
      <c r="DX14" s="627"/>
      <c r="DY14" s="627"/>
      <c r="DZ14" s="627"/>
      <c r="EA14" s="627"/>
      <c r="EB14" s="627"/>
      <c r="EC14" s="627"/>
      <c r="ED14" s="627"/>
      <c r="EE14" s="627"/>
      <c r="EF14" s="627"/>
      <c r="EG14" s="627"/>
      <c r="EH14" s="627"/>
      <c r="EI14" s="627"/>
      <c r="EJ14" s="627"/>
      <c r="EK14" s="627"/>
      <c r="EL14" s="627"/>
      <c r="EM14" s="627"/>
      <c r="EN14" s="627"/>
      <c r="EO14" s="627"/>
      <c r="EP14" s="627"/>
      <c r="EQ14" s="627"/>
      <c r="ER14" s="627"/>
      <c r="ES14" s="627"/>
      <c r="ET14" s="627"/>
      <c r="EU14" s="627"/>
      <c r="EV14" s="627"/>
      <c r="EW14" s="627"/>
      <c r="EX14" s="627"/>
      <c r="EY14" s="627"/>
      <c r="EZ14" s="627"/>
      <c r="FA14" s="627"/>
      <c r="FB14" s="627"/>
      <c r="FC14" s="627"/>
      <c r="FD14" s="627"/>
      <c r="FE14" s="627"/>
      <c r="FF14" s="627"/>
      <c r="FG14" s="627"/>
      <c r="FH14" s="627"/>
      <c r="FI14" s="627"/>
      <c r="FJ14" s="627"/>
      <c r="FK14" s="627"/>
      <c r="FL14" s="627"/>
      <c r="FM14" s="627"/>
      <c r="FN14" s="627"/>
      <c r="FO14" s="627"/>
      <c r="FP14" s="627"/>
      <c r="FQ14" s="627"/>
      <c r="FR14" s="627"/>
      <c r="FS14" s="627"/>
      <c r="FT14" s="627"/>
      <c r="FU14" s="627"/>
      <c r="FV14" s="627"/>
      <c r="FW14" s="627"/>
      <c r="FX14" s="627"/>
      <c r="FY14" s="627"/>
      <c r="FZ14" s="627"/>
      <c r="GA14" s="627"/>
      <c r="GB14" s="627"/>
      <c r="GC14" s="627"/>
      <c r="GD14" s="627"/>
      <c r="GE14" s="627"/>
      <c r="GF14" s="627"/>
      <c r="GG14" s="627"/>
      <c r="GH14" s="627"/>
      <c r="GI14" s="627"/>
      <c r="GJ14" s="627"/>
      <c r="GK14" s="627"/>
      <c r="GL14" s="627"/>
      <c r="GM14" s="627"/>
      <c r="GN14" s="627"/>
      <c r="GO14" s="627"/>
      <c r="GP14" s="627"/>
      <c r="GQ14" s="627"/>
      <c r="GR14" s="627"/>
      <c r="GS14" s="627"/>
      <c r="GT14" s="627"/>
      <c r="GU14" s="627"/>
      <c r="GV14" s="627"/>
      <c r="GW14" s="627"/>
      <c r="GX14" s="627"/>
      <c r="GY14" s="627"/>
      <c r="GZ14" s="627"/>
      <c r="HA14" s="627"/>
      <c r="HB14" s="627"/>
      <c r="HC14" s="627"/>
      <c r="HD14" s="627"/>
      <c r="HE14" s="627"/>
      <c r="HF14" s="627"/>
      <c r="HG14" s="627"/>
      <c r="HH14" s="627"/>
      <c r="HI14" s="627"/>
      <c r="HJ14" s="627"/>
      <c r="HK14" s="627"/>
      <c r="HL14" s="627"/>
      <c r="HM14" s="627"/>
      <c r="HN14" s="627"/>
      <c r="HO14" s="627"/>
      <c r="HP14" s="627"/>
      <c r="HQ14" s="627"/>
      <c r="HR14" s="627"/>
      <c r="HS14" s="627"/>
      <c r="HT14" s="627"/>
      <c r="HU14" s="627"/>
      <c r="HV14" s="627"/>
      <c r="HW14" s="627"/>
      <c r="HX14" s="627"/>
      <c r="HY14" s="627"/>
      <c r="HZ14" s="627"/>
      <c r="IA14" s="627"/>
      <c r="IB14" s="627"/>
      <c r="IC14" s="627"/>
      <c r="ID14" s="627"/>
      <c r="IE14" s="627"/>
      <c r="IF14" s="627"/>
      <c r="IG14" s="627"/>
      <c r="IH14" s="627"/>
      <c r="II14" s="627"/>
      <c r="IJ14" s="627"/>
      <c r="IK14" s="627"/>
      <c r="IL14" s="627"/>
      <c r="IM14" s="627"/>
    </row>
    <row r="15" spans="1:249" s="616" customFormat="1" ht="45.75" customHeight="1">
      <c r="A15" s="612">
        <v>1</v>
      </c>
      <c r="B15" s="613" t="s">
        <v>118</v>
      </c>
      <c r="C15" s="614">
        <v>194.55</v>
      </c>
      <c r="D15" s="614">
        <v>317.41000000000003</v>
      </c>
      <c r="E15" s="614">
        <v>0</v>
      </c>
      <c r="F15" s="614">
        <v>0</v>
      </c>
      <c r="G15" s="614">
        <v>0</v>
      </c>
      <c r="H15" s="614">
        <v>0</v>
      </c>
      <c r="I15" s="614">
        <f t="shared" ref="I15:K19" si="0">C15+F15</f>
        <v>194.55</v>
      </c>
      <c r="J15" s="614">
        <f t="shared" si="0"/>
        <v>317.41000000000003</v>
      </c>
      <c r="K15" s="614">
        <f t="shared" si="0"/>
        <v>0</v>
      </c>
      <c r="L15" s="614">
        <v>203.11</v>
      </c>
      <c r="M15" s="614">
        <v>331.4</v>
      </c>
      <c r="N15" s="614">
        <v>0</v>
      </c>
      <c r="O15" s="614">
        <v>0</v>
      </c>
      <c r="P15" s="614">
        <v>0</v>
      </c>
      <c r="Q15" s="614">
        <v>0</v>
      </c>
      <c r="R15" s="615">
        <f t="shared" ref="R15:T19" si="1">L15+O15</f>
        <v>203.11</v>
      </c>
      <c r="S15" s="615">
        <f t="shared" si="1"/>
        <v>331.4</v>
      </c>
      <c r="T15" s="615">
        <f t="shared" si="1"/>
        <v>0</v>
      </c>
      <c r="U15" s="615">
        <f t="shared" ref="U15:W19" si="2">I15+R15</f>
        <v>397.66</v>
      </c>
      <c r="V15" s="615">
        <f t="shared" si="2"/>
        <v>648.80999999999995</v>
      </c>
      <c r="W15" s="615">
        <f t="shared" si="2"/>
        <v>0</v>
      </c>
    </row>
    <row r="16" spans="1:249" s="616" customFormat="1" ht="45.75" customHeight="1">
      <c r="A16" s="612">
        <v>2</v>
      </c>
      <c r="B16" s="613" t="s">
        <v>453</v>
      </c>
      <c r="C16" s="614">
        <v>2318.98</v>
      </c>
      <c r="D16" s="614">
        <v>3783.61</v>
      </c>
      <c r="E16" s="614">
        <v>0</v>
      </c>
      <c r="F16" s="614">
        <v>1548.58</v>
      </c>
      <c r="G16" s="614">
        <v>2526.64</v>
      </c>
      <c r="H16" s="614">
        <v>0</v>
      </c>
      <c r="I16" s="614">
        <f t="shared" si="0"/>
        <v>3867.56</v>
      </c>
      <c r="J16" s="614">
        <f t="shared" si="0"/>
        <v>6310.25</v>
      </c>
      <c r="K16" s="614">
        <f t="shared" si="0"/>
        <v>0</v>
      </c>
      <c r="L16" s="614">
        <v>2421.12</v>
      </c>
      <c r="M16" s="614">
        <v>3950.24</v>
      </c>
      <c r="N16" s="614">
        <v>0</v>
      </c>
      <c r="O16" s="614">
        <v>1614.08</v>
      </c>
      <c r="P16" s="614">
        <v>2633.49</v>
      </c>
      <c r="Q16" s="614">
        <v>0</v>
      </c>
      <c r="R16" s="615">
        <f t="shared" si="1"/>
        <v>4035.2</v>
      </c>
      <c r="S16" s="615">
        <f t="shared" si="1"/>
        <v>6583.73</v>
      </c>
      <c r="T16" s="615">
        <f t="shared" si="1"/>
        <v>0</v>
      </c>
      <c r="U16" s="615">
        <f t="shared" si="2"/>
        <v>7902.76</v>
      </c>
      <c r="V16" s="615">
        <f t="shared" si="2"/>
        <v>12893.98</v>
      </c>
      <c r="W16" s="615">
        <f t="shared" si="2"/>
        <v>0</v>
      </c>
    </row>
    <row r="17" spans="1:23" s="616" customFormat="1" ht="45.75" customHeight="1">
      <c r="A17" s="612">
        <v>3</v>
      </c>
      <c r="B17" s="613" t="s">
        <v>122</v>
      </c>
      <c r="C17" s="614">
        <v>735.23</v>
      </c>
      <c r="D17" s="614">
        <v>1199.5899999999999</v>
      </c>
      <c r="E17" s="614">
        <v>0</v>
      </c>
      <c r="F17" s="614">
        <v>1347.92</v>
      </c>
      <c r="G17" s="614">
        <v>2199.25</v>
      </c>
      <c r="H17" s="614">
        <v>0</v>
      </c>
      <c r="I17" s="614">
        <f t="shared" si="0"/>
        <v>2083.15</v>
      </c>
      <c r="J17" s="614">
        <f t="shared" si="0"/>
        <v>3398.84</v>
      </c>
      <c r="K17" s="614">
        <f t="shared" si="0"/>
        <v>0</v>
      </c>
      <c r="L17" s="614">
        <v>392.21</v>
      </c>
      <c r="M17" s="614">
        <v>639.91</v>
      </c>
      <c r="N17" s="614">
        <v>0</v>
      </c>
      <c r="O17" s="614">
        <v>719.04</v>
      </c>
      <c r="P17" s="614">
        <v>1173.18</v>
      </c>
      <c r="Q17" s="614">
        <v>0</v>
      </c>
      <c r="R17" s="615">
        <f t="shared" si="1"/>
        <v>1111.25</v>
      </c>
      <c r="S17" s="615">
        <f t="shared" si="1"/>
        <v>1813.0900000000001</v>
      </c>
      <c r="T17" s="615">
        <f t="shared" si="1"/>
        <v>0</v>
      </c>
      <c r="U17" s="615">
        <f t="shared" si="2"/>
        <v>3194.4</v>
      </c>
      <c r="V17" s="615">
        <f t="shared" si="2"/>
        <v>5211.93</v>
      </c>
      <c r="W17" s="615">
        <f t="shared" si="2"/>
        <v>0</v>
      </c>
    </row>
    <row r="18" spans="1:23" s="616" customFormat="1" ht="45.75" customHeight="1">
      <c r="A18" s="612">
        <v>4</v>
      </c>
      <c r="B18" s="613" t="s">
        <v>120</v>
      </c>
      <c r="C18" s="614">
        <v>116.73</v>
      </c>
      <c r="D18" s="614">
        <v>190.45</v>
      </c>
      <c r="E18" s="614">
        <v>0</v>
      </c>
      <c r="F18" s="614">
        <v>0</v>
      </c>
      <c r="G18" s="614">
        <v>0</v>
      </c>
      <c r="H18" s="614">
        <v>0</v>
      </c>
      <c r="I18" s="614">
        <f t="shared" si="0"/>
        <v>116.73</v>
      </c>
      <c r="J18" s="614">
        <f t="shared" si="0"/>
        <v>190.45</v>
      </c>
      <c r="K18" s="614">
        <f t="shared" si="0"/>
        <v>0</v>
      </c>
      <c r="L18" s="614">
        <v>121.87</v>
      </c>
      <c r="M18" s="614">
        <v>198.84</v>
      </c>
      <c r="N18" s="614">
        <v>0</v>
      </c>
      <c r="O18" s="614">
        <v>0</v>
      </c>
      <c r="P18" s="614">
        <v>0</v>
      </c>
      <c r="Q18" s="614">
        <v>0</v>
      </c>
      <c r="R18" s="615">
        <f t="shared" si="1"/>
        <v>121.87</v>
      </c>
      <c r="S18" s="615">
        <f t="shared" si="1"/>
        <v>198.84</v>
      </c>
      <c r="T18" s="615">
        <f t="shared" si="1"/>
        <v>0</v>
      </c>
      <c r="U18" s="615">
        <f t="shared" si="2"/>
        <v>238.60000000000002</v>
      </c>
      <c r="V18" s="615">
        <f t="shared" si="2"/>
        <v>389.28999999999996</v>
      </c>
      <c r="W18" s="615">
        <f t="shared" si="2"/>
        <v>0</v>
      </c>
    </row>
    <row r="19" spans="1:23" s="616" customFormat="1" ht="45.75" customHeight="1">
      <c r="A19" s="612">
        <v>5</v>
      </c>
      <c r="B19" s="613" t="s">
        <v>121</v>
      </c>
      <c r="C19" s="614">
        <v>90.87</v>
      </c>
      <c r="D19" s="614">
        <v>148.26</v>
      </c>
      <c r="E19" s="614">
        <v>0</v>
      </c>
      <c r="F19" s="614">
        <v>0</v>
      </c>
      <c r="G19" s="614">
        <v>0</v>
      </c>
      <c r="H19" s="614">
        <v>0</v>
      </c>
      <c r="I19" s="614">
        <f t="shared" si="0"/>
        <v>90.87</v>
      </c>
      <c r="J19" s="614">
        <f t="shared" si="0"/>
        <v>148.26</v>
      </c>
      <c r="K19" s="614">
        <f t="shared" si="0"/>
        <v>0</v>
      </c>
      <c r="L19" s="614">
        <v>84.74</v>
      </c>
      <c r="M19" s="614">
        <v>138.25</v>
      </c>
      <c r="N19" s="614">
        <v>0</v>
      </c>
      <c r="O19" s="614">
        <v>0</v>
      </c>
      <c r="P19" s="614">
        <v>0</v>
      </c>
      <c r="Q19" s="614">
        <v>0</v>
      </c>
      <c r="R19" s="615">
        <f t="shared" si="1"/>
        <v>84.74</v>
      </c>
      <c r="S19" s="615">
        <f t="shared" si="1"/>
        <v>138.25</v>
      </c>
      <c r="T19" s="615">
        <f t="shared" si="1"/>
        <v>0</v>
      </c>
      <c r="U19" s="615">
        <f t="shared" si="2"/>
        <v>175.61</v>
      </c>
      <c r="V19" s="615">
        <f t="shared" si="2"/>
        <v>286.51</v>
      </c>
      <c r="W19" s="615">
        <f t="shared" si="2"/>
        <v>0</v>
      </c>
    </row>
    <row r="20" spans="1:23" s="616" customFormat="1" ht="45.75" customHeight="1">
      <c r="A20" s="1206" t="s">
        <v>232</v>
      </c>
      <c r="B20" s="1207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615"/>
      <c r="T20" s="615"/>
      <c r="U20" s="615"/>
      <c r="V20" s="615"/>
      <c r="W20" s="615"/>
    </row>
    <row r="21" spans="1:23" s="616" customFormat="1" ht="45.75" customHeight="1">
      <c r="A21" s="612">
        <v>6</v>
      </c>
      <c r="B21" s="613" t="s">
        <v>123</v>
      </c>
      <c r="C21" s="614">
        <v>0</v>
      </c>
      <c r="D21" s="614">
        <v>0</v>
      </c>
      <c r="E21" s="614">
        <v>0</v>
      </c>
      <c r="F21" s="614">
        <v>0</v>
      </c>
      <c r="G21" s="614">
        <v>0</v>
      </c>
      <c r="H21" s="614">
        <v>0</v>
      </c>
      <c r="I21" s="614">
        <f t="shared" ref="I21:K23" si="3">C21+F21</f>
        <v>0</v>
      </c>
      <c r="J21" s="614">
        <f t="shared" si="3"/>
        <v>0</v>
      </c>
      <c r="K21" s="614">
        <f t="shared" si="3"/>
        <v>0</v>
      </c>
      <c r="L21" s="614">
        <v>0</v>
      </c>
      <c r="M21" s="614">
        <v>0</v>
      </c>
      <c r="N21" s="614">
        <v>0</v>
      </c>
      <c r="O21" s="614">
        <v>0</v>
      </c>
      <c r="P21" s="614">
        <v>0</v>
      </c>
      <c r="Q21" s="614">
        <v>0</v>
      </c>
      <c r="R21" s="615">
        <f t="shared" ref="R21:T23" si="4">L21+O21</f>
        <v>0</v>
      </c>
      <c r="S21" s="615">
        <f t="shared" si="4"/>
        <v>0</v>
      </c>
      <c r="T21" s="615">
        <f t="shared" si="4"/>
        <v>0</v>
      </c>
      <c r="U21" s="615">
        <f t="shared" ref="U21:W23" si="5">I21+R21</f>
        <v>0</v>
      </c>
      <c r="V21" s="615">
        <f t="shared" si="5"/>
        <v>0</v>
      </c>
      <c r="W21" s="615">
        <f t="shared" si="5"/>
        <v>0</v>
      </c>
    </row>
    <row r="22" spans="1:23" s="616" customFormat="1" ht="45.75" customHeight="1">
      <c r="A22" s="612">
        <v>7</v>
      </c>
      <c r="B22" s="613" t="s">
        <v>124</v>
      </c>
      <c r="C22" s="614">
        <v>0</v>
      </c>
      <c r="D22" s="614">
        <v>0</v>
      </c>
      <c r="E22" s="614">
        <v>0</v>
      </c>
      <c r="F22" s="614">
        <v>0</v>
      </c>
      <c r="G22" s="614">
        <v>0</v>
      </c>
      <c r="H22" s="614">
        <v>0</v>
      </c>
      <c r="I22" s="614">
        <f t="shared" si="3"/>
        <v>0</v>
      </c>
      <c r="J22" s="614">
        <f t="shared" si="3"/>
        <v>0</v>
      </c>
      <c r="K22" s="614">
        <f t="shared" si="3"/>
        <v>0</v>
      </c>
      <c r="L22" s="614">
        <v>0</v>
      </c>
      <c r="M22" s="614">
        <v>0</v>
      </c>
      <c r="N22" s="614">
        <v>0</v>
      </c>
      <c r="O22" s="614">
        <v>0</v>
      </c>
      <c r="P22" s="614">
        <v>0</v>
      </c>
      <c r="Q22" s="614">
        <v>0</v>
      </c>
      <c r="R22" s="615">
        <f t="shared" si="4"/>
        <v>0</v>
      </c>
      <c r="S22" s="615">
        <f t="shared" si="4"/>
        <v>0</v>
      </c>
      <c r="T22" s="615">
        <f t="shared" si="4"/>
        <v>0</v>
      </c>
      <c r="U22" s="615">
        <f t="shared" si="5"/>
        <v>0</v>
      </c>
      <c r="V22" s="615">
        <f t="shared" si="5"/>
        <v>0</v>
      </c>
      <c r="W22" s="615">
        <f t="shared" si="5"/>
        <v>0</v>
      </c>
    </row>
    <row r="23" spans="1:23" s="616" customFormat="1" ht="45.75" customHeight="1">
      <c r="A23" s="612">
        <v>8</v>
      </c>
      <c r="B23" s="613" t="s">
        <v>680</v>
      </c>
      <c r="C23" s="614">
        <v>38.74</v>
      </c>
      <c r="D23" s="614">
        <v>63.2</v>
      </c>
      <c r="E23" s="614">
        <v>0</v>
      </c>
      <c r="F23" s="614">
        <v>25.82</v>
      </c>
      <c r="G23" s="614">
        <v>42.14</v>
      </c>
      <c r="H23" s="614">
        <v>0</v>
      </c>
      <c r="I23" s="614">
        <f t="shared" si="3"/>
        <v>64.56</v>
      </c>
      <c r="J23" s="614">
        <f t="shared" si="3"/>
        <v>105.34</v>
      </c>
      <c r="K23" s="614">
        <f t="shared" si="3"/>
        <v>0</v>
      </c>
      <c r="L23" s="614">
        <v>0</v>
      </c>
      <c r="M23" s="614">
        <v>0</v>
      </c>
      <c r="N23" s="614">
        <v>0</v>
      </c>
      <c r="O23" s="614">
        <v>0</v>
      </c>
      <c r="P23" s="614">
        <v>0</v>
      </c>
      <c r="Q23" s="614">
        <v>0</v>
      </c>
      <c r="R23" s="615">
        <f t="shared" si="4"/>
        <v>0</v>
      </c>
      <c r="S23" s="615">
        <f t="shared" si="4"/>
        <v>0</v>
      </c>
      <c r="T23" s="615">
        <f t="shared" si="4"/>
        <v>0</v>
      </c>
      <c r="U23" s="615">
        <f t="shared" si="5"/>
        <v>64.56</v>
      </c>
      <c r="V23" s="615">
        <f t="shared" si="5"/>
        <v>105.34</v>
      </c>
      <c r="W23" s="615">
        <f t="shared" si="5"/>
        <v>0</v>
      </c>
    </row>
    <row r="24" spans="1:23" s="616" customFormat="1" ht="45.75" customHeight="1">
      <c r="A24" s="612"/>
      <c r="B24" s="613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5"/>
      <c r="S24" s="615"/>
      <c r="T24" s="615"/>
      <c r="U24" s="615"/>
      <c r="V24" s="615"/>
      <c r="W24" s="615"/>
    </row>
    <row r="25" spans="1:23" s="616" customFormat="1" ht="45.75" customHeight="1">
      <c r="A25" s="617">
        <v>9</v>
      </c>
      <c r="B25" s="613" t="s">
        <v>961</v>
      </c>
      <c r="C25" s="614">
        <f>(C15+C16+C17+C18+C19)*5/100</f>
        <v>172.81799999999998</v>
      </c>
      <c r="D25" s="614">
        <f>(D15+D16+D17+D18+D19)*5/100</f>
        <v>281.96600000000001</v>
      </c>
      <c r="E25" s="614">
        <f>(SUM(E15:E23))*5/100</f>
        <v>0</v>
      </c>
      <c r="F25" s="614">
        <f>(F15+F16+F17+F18+F19)*5/100</f>
        <v>144.82499999999999</v>
      </c>
      <c r="G25" s="614">
        <f>(G15+G16+G17+G18+G19)*5/100</f>
        <v>236.29449999999997</v>
      </c>
      <c r="H25" s="614">
        <f>(SUM(H15:H23))*5/100</f>
        <v>0</v>
      </c>
      <c r="I25" s="614">
        <f>C25+F25</f>
        <v>317.64299999999997</v>
      </c>
      <c r="J25" s="614">
        <f>D25+G25</f>
        <v>518.26049999999998</v>
      </c>
      <c r="K25" s="614">
        <f>E25+H25</f>
        <v>0</v>
      </c>
      <c r="L25" s="614">
        <f>(L15+L16+L17+L18+L19)*5/100</f>
        <v>161.15249999999997</v>
      </c>
      <c r="M25" s="614">
        <f>(M15+M16+M17+M18+M19)*5/100</f>
        <v>262.93199999999996</v>
      </c>
      <c r="N25" s="614">
        <f>(SUM(N15:N23))*5/100</f>
        <v>0</v>
      </c>
      <c r="O25" s="614">
        <f>(O15+O16+O17+O18+O19)*5/100</f>
        <v>116.65599999999999</v>
      </c>
      <c r="P25" s="614">
        <f>(P15+P16+P17+P18+P19)*5/100</f>
        <v>190.33349999999999</v>
      </c>
      <c r="Q25" s="614">
        <f>(SUM(Q15:Q23))*5/100</f>
        <v>0</v>
      </c>
      <c r="R25" s="615">
        <f>L25+O25</f>
        <v>277.80849999999998</v>
      </c>
      <c r="S25" s="615">
        <f>M25+P25</f>
        <v>453.26549999999997</v>
      </c>
      <c r="T25" s="615">
        <f>N25+Q25</f>
        <v>0</v>
      </c>
      <c r="U25" s="615">
        <f>I25+R25</f>
        <v>595.4514999999999</v>
      </c>
      <c r="V25" s="615">
        <f>J25+S25</f>
        <v>971.52599999999995</v>
      </c>
      <c r="W25" s="615">
        <f>K25+T25</f>
        <v>0</v>
      </c>
    </row>
    <row r="26" spans="1:23" s="616" customFormat="1" ht="45.75" customHeight="1">
      <c r="A26" s="1208" t="s">
        <v>15</v>
      </c>
      <c r="B26" s="1209"/>
      <c r="C26" s="614">
        <f>SUM(C15:C25)</f>
        <v>3667.9179999999997</v>
      </c>
      <c r="D26" s="614">
        <f t="shared" ref="D26:W26" si="6">SUM(D15:D25)</f>
        <v>5984.4860000000008</v>
      </c>
      <c r="E26" s="614">
        <f t="shared" si="6"/>
        <v>0</v>
      </c>
      <c r="F26" s="614">
        <f t="shared" si="6"/>
        <v>3067.145</v>
      </c>
      <c r="G26" s="614">
        <f t="shared" si="6"/>
        <v>5004.3244999999997</v>
      </c>
      <c r="H26" s="614">
        <f t="shared" si="6"/>
        <v>0</v>
      </c>
      <c r="I26" s="614">
        <f t="shared" si="6"/>
        <v>6735.0630000000001</v>
      </c>
      <c r="J26" s="614">
        <f t="shared" si="6"/>
        <v>10988.810500000001</v>
      </c>
      <c r="K26" s="614">
        <f t="shared" si="6"/>
        <v>0</v>
      </c>
      <c r="L26" s="614">
        <f t="shared" si="6"/>
        <v>3384.2024999999999</v>
      </c>
      <c r="M26" s="614">
        <f t="shared" si="6"/>
        <v>5521.5719999999992</v>
      </c>
      <c r="N26" s="614">
        <f t="shared" si="6"/>
        <v>0</v>
      </c>
      <c r="O26" s="614">
        <f t="shared" si="6"/>
        <v>2449.7759999999998</v>
      </c>
      <c r="P26" s="614">
        <f t="shared" si="6"/>
        <v>3997.0035000000003</v>
      </c>
      <c r="Q26" s="614">
        <f t="shared" si="6"/>
        <v>0</v>
      </c>
      <c r="R26" s="615">
        <f t="shared" si="6"/>
        <v>5833.9784999999993</v>
      </c>
      <c r="S26" s="615">
        <f t="shared" si="6"/>
        <v>9518.575499999999</v>
      </c>
      <c r="T26" s="615">
        <f t="shared" si="6"/>
        <v>0</v>
      </c>
      <c r="U26" s="615">
        <f t="shared" si="6"/>
        <v>12569.041499999999</v>
      </c>
      <c r="V26" s="615">
        <f t="shared" si="6"/>
        <v>20507.386000000002</v>
      </c>
      <c r="W26" s="615">
        <f t="shared" si="6"/>
        <v>0</v>
      </c>
    </row>
    <row r="27" spans="1:23" s="616" customFormat="1" ht="18">
      <c r="A27" s="628"/>
      <c r="B27" s="628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30"/>
      <c r="S27" s="630"/>
      <c r="T27" s="630"/>
      <c r="U27" s="631"/>
      <c r="V27" s="630"/>
      <c r="W27" s="630"/>
    </row>
    <row r="28" spans="1:23" s="622" customFormat="1" ht="18">
      <c r="B28" s="619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1"/>
      <c r="S28" s="621"/>
      <c r="T28" s="621"/>
      <c r="U28" s="621"/>
      <c r="V28" s="621"/>
      <c r="W28" s="621"/>
    </row>
    <row r="29" spans="1:23" s="622" customFormat="1" ht="18">
      <c r="A29" s="11" t="s">
        <v>1022</v>
      </c>
      <c r="B29" s="619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1"/>
      <c r="S29" s="621"/>
      <c r="T29" s="621"/>
      <c r="U29" s="621"/>
      <c r="V29" s="621"/>
      <c r="W29" s="621"/>
    </row>
    <row r="30" spans="1:23" s="622" customFormat="1" ht="18">
      <c r="B30" s="619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1"/>
      <c r="S30" s="621"/>
      <c r="T30" s="621"/>
      <c r="U30" s="621"/>
      <c r="V30" s="621"/>
      <c r="W30" s="621"/>
    </row>
    <row r="31" spans="1:23" s="622" customFormat="1" ht="18">
      <c r="B31" s="619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1"/>
      <c r="S31" s="621"/>
      <c r="T31" s="621"/>
      <c r="U31" s="621"/>
      <c r="V31" s="621"/>
      <c r="W31" s="621"/>
    </row>
    <row r="32" spans="1:23" s="622" customFormat="1" ht="20.25">
      <c r="B32" s="623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P32" s="620"/>
      <c r="Q32" s="620"/>
      <c r="R32" s="841" t="s">
        <v>848</v>
      </c>
      <c r="S32" s="841"/>
      <c r="T32" s="841"/>
      <c r="U32" s="841"/>
      <c r="V32" s="639"/>
      <c r="W32" s="621"/>
    </row>
    <row r="33" spans="1:23" s="622" customFormat="1" ht="20.25">
      <c r="A33" s="618"/>
      <c r="B33" s="623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P33" s="624"/>
      <c r="Q33" s="624"/>
      <c r="R33" s="841" t="s">
        <v>849</v>
      </c>
      <c r="S33" s="841"/>
      <c r="T33" s="841"/>
      <c r="U33" s="841"/>
      <c r="V33" s="639"/>
      <c r="W33" s="621"/>
    </row>
    <row r="34" spans="1:23" ht="15.7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</row>
    <row r="35" spans="1:23">
      <c r="R35" s="287"/>
      <c r="S35" s="287"/>
      <c r="T35" s="287"/>
      <c r="U35" s="287"/>
      <c r="V35" s="287"/>
      <c r="W35" s="287"/>
    </row>
  </sheetData>
  <mergeCells count="22">
    <mergeCell ref="R33:U33"/>
    <mergeCell ref="A10:A11"/>
    <mergeCell ref="B10:B11"/>
    <mergeCell ref="C10:K10"/>
    <mergeCell ref="L10:T10"/>
    <mergeCell ref="U10:W11"/>
    <mergeCell ref="R11:T11"/>
    <mergeCell ref="A20:B20"/>
    <mergeCell ref="A14:B14"/>
    <mergeCell ref="A26:B26"/>
    <mergeCell ref="R32:U32"/>
    <mergeCell ref="O2:U2"/>
    <mergeCell ref="C11:E11"/>
    <mergeCell ref="F11:H11"/>
    <mergeCell ref="I11:K11"/>
    <mergeCell ref="L11:N11"/>
    <mergeCell ref="A8:C8"/>
    <mergeCell ref="O11:Q11"/>
    <mergeCell ref="B3:W3"/>
    <mergeCell ref="A4:W4"/>
    <mergeCell ref="A6:W6"/>
    <mergeCell ref="V9:W9"/>
  </mergeCells>
  <printOptions horizontalCentered="1"/>
  <pageMargins left="0.70866141732283472" right="0.70866141732283472" top="0.23622047244094491" bottom="0" header="0.31496062992125984" footer="0.31496062992125984"/>
  <pageSetup paperSize="9" scale="45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39"/>
  <sheetViews>
    <sheetView view="pageBreakPreview" topLeftCell="A7" zoomScale="70" zoomScaleNormal="90" zoomScaleSheetLayoutView="70" workbookViewId="0">
      <selection activeCell="A31" sqref="A31:J31"/>
    </sheetView>
  </sheetViews>
  <sheetFormatPr defaultRowHeight="12.75"/>
  <cols>
    <col min="1" max="1" width="8.28515625" style="72" customWidth="1"/>
    <col min="2" max="2" width="21.140625" style="72" bestFit="1" customWidth="1"/>
    <col min="3" max="3" width="20.85546875" style="72" customWidth="1"/>
    <col min="4" max="4" width="19.28515625" style="72" customWidth="1"/>
    <col min="5" max="6" width="20.5703125" style="72" customWidth="1"/>
    <col min="7" max="7" width="24.28515625" style="72" bestFit="1" customWidth="1"/>
    <col min="8" max="8" width="19.28515625" style="72" customWidth="1"/>
    <col min="9" max="9" width="19" style="72" customWidth="1"/>
    <col min="10" max="10" width="23.85546875" style="72" bestFit="1" customWidth="1"/>
    <col min="11" max="11" width="21.42578125" style="72" customWidth="1"/>
    <col min="12" max="12" width="16" style="72" customWidth="1"/>
    <col min="13" max="256" width="9.140625" style="72"/>
    <col min="257" max="257" width="8.28515625" style="72" customWidth="1"/>
    <col min="258" max="258" width="15.5703125" style="72" customWidth="1"/>
    <col min="259" max="259" width="15.28515625" style="72" customWidth="1"/>
    <col min="260" max="260" width="17.42578125" style="72" customWidth="1"/>
    <col min="261" max="261" width="16.140625" style="72" customWidth="1"/>
    <col min="262" max="262" width="16" style="72" customWidth="1"/>
    <col min="263" max="263" width="14.85546875" style="72" customWidth="1"/>
    <col min="264" max="264" width="17.140625" style="72" customWidth="1"/>
    <col min="265" max="265" width="15" style="72" customWidth="1"/>
    <col min="266" max="266" width="12.42578125" style="72" customWidth="1"/>
    <col min="267" max="267" width="12" style="72" customWidth="1"/>
    <col min="268" max="268" width="11.85546875" style="72" customWidth="1"/>
    <col min="269" max="512" width="9.140625" style="72"/>
    <col min="513" max="513" width="8.28515625" style="72" customWidth="1"/>
    <col min="514" max="514" width="15.5703125" style="72" customWidth="1"/>
    <col min="515" max="515" width="15.28515625" style="72" customWidth="1"/>
    <col min="516" max="516" width="17.42578125" style="72" customWidth="1"/>
    <col min="517" max="517" width="16.140625" style="72" customWidth="1"/>
    <col min="518" max="518" width="16" style="72" customWidth="1"/>
    <col min="519" max="519" width="14.85546875" style="72" customWidth="1"/>
    <col min="520" max="520" width="17.140625" style="72" customWidth="1"/>
    <col min="521" max="521" width="15" style="72" customWidth="1"/>
    <col min="522" max="522" width="12.42578125" style="72" customWidth="1"/>
    <col min="523" max="523" width="12" style="72" customWidth="1"/>
    <col min="524" max="524" width="11.85546875" style="72" customWidth="1"/>
    <col min="525" max="768" width="9.140625" style="72"/>
    <col min="769" max="769" width="8.28515625" style="72" customWidth="1"/>
    <col min="770" max="770" width="15.5703125" style="72" customWidth="1"/>
    <col min="771" max="771" width="15.28515625" style="72" customWidth="1"/>
    <col min="772" max="772" width="17.42578125" style="72" customWidth="1"/>
    <col min="773" max="773" width="16.140625" style="72" customWidth="1"/>
    <col min="774" max="774" width="16" style="72" customWidth="1"/>
    <col min="775" max="775" width="14.85546875" style="72" customWidth="1"/>
    <col min="776" max="776" width="17.140625" style="72" customWidth="1"/>
    <col min="777" max="777" width="15" style="72" customWidth="1"/>
    <col min="778" max="778" width="12.42578125" style="72" customWidth="1"/>
    <col min="779" max="779" width="12" style="72" customWidth="1"/>
    <col min="780" max="780" width="11.85546875" style="72" customWidth="1"/>
    <col min="781" max="1024" width="9.140625" style="72"/>
    <col min="1025" max="1025" width="8.28515625" style="72" customWidth="1"/>
    <col min="1026" max="1026" width="15.5703125" style="72" customWidth="1"/>
    <col min="1027" max="1027" width="15.28515625" style="72" customWidth="1"/>
    <col min="1028" max="1028" width="17.42578125" style="72" customWidth="1"/>
    <col min="1029" max="1029" width="16.140625" style="72" customWidth="1"/>
    <col min="1030" max="1030" width="16" style="72" customWidth="1"/>
    <col min="1031" max="1031" width="14.85546875" style="72" customWidth="1"/>
    <col min="1032" max="1032" width="17.140625" style="72" customWidth="1"/>
    <col min="1033" max="1033" width="15" style="72" customWidth="1"/>
    <col min="1034" max="1034" width="12.42578125" style="72" customWidth="1"/>
    <col min="1035" max="1035" width="12" style="72" customWidth="1"/>
    <col min="1036" max="1036" width="11.85546875" style="72" customWidth="1"/>
    <col min="1037" max="1280" width="9.140625" style="72"/>
    <col min="1281" max="1281" width="8.28515625" style="72" customWidth="1"/>
    <col min="1282" max="1282" width="15.5703125" style="72" customWidth="1"/>
    <col min="1283" max="1283" width="15.28515625" style="72" customWidth="1"/>
    <col min="1284" max="1284" width="17.42578125" style="72" customWidth="1"/>
    <col min="1285" max="1285" width="16.140625" style="72" customWidth="1"/>
    <col min="1286" max="1286" width="16" style="72" customWidth="1"/>
    <col min="1287" max="1287" width="14.85546875" style="72" customWidth="1"/>
    <col min="1288" max="1288" width="17.140625" style="72" customWidth="1"/>
    <col min="1289" max="1289" width="15" style="72" customWidth="1"/>
    <col min="1290" max="1290" width="12.42578125" style="72" customWidth="1"/>
    <col min="1291" max="1291" width="12" style="72" customWidth="1"/>
    <col min="1292" max="1292" width="11.85546875" style="72" customWidth="1"/>
    <col min="1293" max="1536" width="9.140625" style="72"/>
    <col min="1537" max="1537" width="8.28515625" style="72" customWidth="1"/>
    <col min="1538" max="1538" width="15.5703125" style="72" customWidth="1"/>
    <col min="1539" max="1539" width="15.28515625" style="72" customWidth="1"/>
    <col min="1540" max="1540" width="17.42578125" style="72" customWidth="1"/>
    <col min="1541" max="1541" width="16.140625" style="72" customWidth="1"/>
    <col min="1542" max="1542" width="16" style="72" customWidth="1"/>
    <col min="1543" max="1543" width="14.85546875" style="72" customWidth="1"/>
    <col min="1544" max="1544" width="17.140625" style="72" customWidth="1"/>
    <col min="1545" max="1545" width="15" style="72" customWidth="1"/>
    <col min="1546" max="1546" width="12.42578125" style="72" customWidth="1"/>
    <col min="1547" max="1547" width="12" style="72" customWidth="1"/>
    <col min="1548" max="1548" width="11.85546875" style="72" customWidth="1"/>
    <col min="1549" max="1792" width="9.140625" style="72"/>
    <col min="1793" max="1793" width="8.28515625" style="72" customWidth="1"/>
    <col min="1794" max="1794" width="15.5703125" style="72" customWidth="1"/>
    <col min="1795" max="1795" width="15.28515625" style="72" customWidth="1"/>
    <col min="1796" max="1796" width="17.42578125" style="72" customWidth="1"/>
    <col min="1797" max="1797" width="16.140625" style="72" customWidth="1"/>
    <col min="1798" max="1798" width="16" style="72" customWidth="1"/>
    <col min="1799" max="1799" width="14.85546875" style="72" customWidth="1"/>
    <col min="1800" max="1800" width="17.140625" style="72" customWidth="1"/>
    <col min="1801" max="1801" width="15" style="72" customWidth="1"/>
    <col min="1802" max="1802" width="12.42578125" style="72" customWidth="1"/>
    <col min="1803" max="1803" width="12" style="72" customWidth="1"/>
    <col min="1804" max="1804" width="11.85546875" style="72" customWidth="1"/>
    <col min="1805" max="2048" width="9.140625" style="72"/>
    <col min="2049" max="2049" width="8.28515625" style="72" customWidth="1"/>
    <col min="2050" max="2050" width="15.5703125" style="72" customWidth="1"/>
    <col min="2051" max="2051" width="15.28515625" style="72" customWidth="1"/>
    <col min="2052" max="2052" width="17.42578125" style="72" customWidth="1"/>
    <col min="2053" max="2053" width="16.140625" style="72" customWidth="1"/>
    <col min="2054" max="2054" width="16" style="72" customWidth="1"/>
    <col min="2055" max="2055" width="14.85546875" style="72" customWidth="1"/>
    <col min="2056" max="2056" width="17.140625" style="72" customWidth="1"/>
    <col min="2057" max="2057" width="15" style="72" customWidth="1"/>
    <col min="2058" max="2058" width="12.42578125" style="72" customWidth="1"/>
    <col min="2059" max="2059" width="12" style="72" customWidth="1"/>
    <col min="2060" max="2060" width="11.85546875" style="72" customWidth="1"/>
    <col min="2061" max="2304" width="9.140625" style="72"/>
    <col min="2305" max="2305" width="8.28515625" style="72" customWidth="1"/>
    <col min="2306" max="2306" width="15.5703125" style="72" customWidth="1"/>
    <col min="2307" max="2307" width="15.28515625" style="72" customWidth="1"/>
    <col min="2308" max="2308" width="17.42578125" style="72" customWidth="1"/>
    <col min="2309" max="2309" width="16.140625" style="72" customWidth="1"/>
    <col min="2310" max="2310" width="16" style="72" customWidth="1"/>
    <col min="2311" max="2311" width="14.85546875" style="72" customWidth="1"/>
    <col min="2312" max="2312" width="17.140625" style="72" customWidth="1"/>
    <col min="2313" max="2313" width="15" style="72" customWidth="1"/>
    <col min="2314" max="2314" width="12.42578125" style="72" customWidth="1"/>
    <col min="2315" max="2315" width="12" style="72" customWidth="1"/>
    <col min="2316" max="2316" width="11.85546875" style="72" customWidth="1"/>
    <col min="2317" max="2560" width="9.140625" style="72"/>
    <col min="2561" max="2561" width="8.28515625" style="72" customWidth="1"/>
    <col min="2562" max="2562" width="15.5703125" style="72" customWidth="1"/>
    <col min="2563" max="2563" width="15.28515625" style="72" customWidth="1"/>
    <col min="2564" max="2564" width="17.42578125" style="72" customWidth="1"/>
    <col min="2565" max="2565" width="16.140625" style="72" customWidth="1"/>
    <col min="2566" max="2566" width="16" style="72" customWidth="1"/>
    <col min="2567" max="2567" width="14.85546875" style="72" customWidth="1"/>
    <col min="2568" max="2568" width="17.140625" style="72" customWidth="1"/>
    <col min="2569" max="2569" width="15" style="72" customWidth="1"/>
    <col min="2570" max="2570" width="12.42578125" style="72" customWidth="1"/>
    <col min="2571" max="2571" width="12" style="72" customWidth="1"/>
    <col min="2572" max="2572" width="11.85546875" style="72" customWidth="1"/>
    <col min="2573" max="2816" width="9.140625" style="72"/>
    <col min="2817" max="2817" width="8.28515625" style="72" customWidth="1"/>
    <col min="2818" max="2818" width="15.5703125" style="72" customWidth="1"/>
    <col min="2819" max="2819" width="15.28515625" style="72" customWidth="1"/>
    <col min="2820" max="2820" width="17.42578125" style="72" customWidth="1"/>
    <col min="2821" max="2821" width="16.140625" style="72" customWidth="1"/>
    <col min="2822" max="2822" width="16" style="72" customWidth="1"/>
    <col min="2823" max="2823" width="14.85546875" style="72" customWidth="1"/>
    <col min="2824" max="2824" width="17.140625" style="72" customWidth="1"/>
    <col min="2825" max="2825" width="15" style="72" customWidth="1"/>
    <col min="2826" max="2826" width="12.42578125" style="72" customWidth="1"/>
    <col min="2827" max="2827" width="12" style="72" customWidth="1"/>
    <col min="2828" max="2828" width="11.85546875" style="72" customWidth="1"/>
    <col min="2829" max="3072" width="9.140625" style="72"/>
    <col min="3073" max="3073" width="8.28515625" style="72" customWidth="1"/>
    <col min="3074" max="3074" width="15.5703125" style="72" customWidth="1"/>
    <col min="3075" max="3075" width="15.28515625" style="72" customWidth="1"/>
    <col min="3076" max="3076" width="17.42578125" style="72" customWidth="1"/>
    <col min="3077" max="3077" width="16.140625" style="72" customWidth="1"/>
    <col min="3078" max="3078" width="16" style="72" customWidth="1"/>
    <col min="3079" max="3079" width="14.85546875" style="72" customWidth="1"/>
    <col min="3080" max="3080" width="17.140625" style="72" customWidth="1"/>
    <col min="3081" max="3081" width="15" style="72" customWidth="1"/>
    <col min="3082" max="3082" width="12.42578125" style="72" customWidth="1"/>
    <col min="3083" max="3083" width="12" style="72" customWidth="1"/>
    <col min="3084" max="3084" width="11.85546875" style="72" customWidth="1"/>
    <col min="3085" max="3328" width="9.140625" style="72"/>
    <col min="3329" max="3329" width="8.28515625" style="72" customWidth="1"/>
    <col min="3330" max="3330" width="15.5703125" style="72" customWidth="1"/>
    <col min="3331" max="3331" width="15.28515625" style="72" customWidth="1"/>
    <col min="3332" max="3332" width="17.42578125" style="72" customWidth="1"/>
    <col min="3333" max="3333" width="16.140625" style="72" customWidth="1"/>
    <col min="3334" max="3334" width="16" style="72" customWidth="1"/>
    <col min="3335" max="3335" width="14.85546875" style="72" customWidth="1"/>
    <col min="3336" max="3336" width="17.140625" style="72" customWidth="1"/>
    <col min="3337" max="3337" width="15" style="72" customWidth="1"/>
    <col min="3338" max="3338" width="12.42578125" style="72" customWidth="1"/>
    <col min="3339" max="3339" width="12" style="72" customWidth="1"/>
    <col min="3340" max="3340" width="11.85546875" style="72" customWidth="1"/>
    <col min="3341" max="3584" width="9.140625" style="72"/>
    <col min="3585" max="3585" width="8.28515625" style="72" customWidth="1"/>
    <col min="3586" max="3586" width="15.5703125" style="72" customWidth="1"/>
    <col min="3587" max="3587" width="15.28515625" style="72" customWidth="1"/>
    <col min="3588" max="3588" width="17.42578125" style="72" customWidth="1"/>
    <col min="3589" max="3589" width="16.140625" style="72" customWidth="1"/>
    <col min="3590" max="3590" width="16" style="72" customWidth="1"/>
    <col min="3591" max="3591" width="14.85546875" style="72" customWidth="1"/>
    <col min="3592" max="3592" width="17.140625" style="72" customWidth="1"/>
    <col min="3593" max="3593" width="15" style="72" customWidth="1"/>
    <col min="3594" max="3594" width="12.42578125" style="72" customWidth="1"/>
    <col min="3595" max="3595" width="12" style="72" customWidth="1"/>
    <col min="3596" max="3596" width="11.85546875" style="72" customWidth="1"/>
    <col min="3597" max="3840" width="9.140625" style="72"/>
    <col min="3841" max="3841" width="8.28515625" style="72" customWidth="1"/>
    <col min="3842" max="3842" width="15.5703125" style="72" customWidth="1"/>
    <col min="3843" max="3843" width="15.28515625" style="72" customWidth="1"/>
    <col min="3844" max="3844" width="17.42578125" style="72" customWidth="1"/>
    <col min="3845" max="3845" width="16.140625" style="72" customWidth="1"/>
    <col min="3846" max="3846" width="16" style="72" customWidth="1"/>
    <col min="3847" max="3847" width="14.85546875" style="72" customWidth="1"/>
    <col min="3848" max="3848" width="17.140625" style="72" customWidth="1"/>
    <col min="3849" max="3849" width="15" style="72" customWidth="1"/>
    <col min="3850" max="3850" width="12.42578125" style="72" customWidth="1"/>
    <col min="3851" max="3851" width="12" style="72" customWidth="1"/>
    <col min="3852" max="3852" width="11.85546875" style="72" customWidth="1"/>
    <col min="3853" max="4096" width="9.140625" style="72"/>
    <col min="4097" max="4097" width="8.28515625" style="72" customWidth="1"/>
    <col min="4098" max="4098" width="15.5703125" style="72" customWidth="1"/>
    <col min="4099" max="4099" width="15.28515625" style="72" customWidth="1"/>
    <col min="4100" max="4100" width="17.42578125" style="72" customWidth="1"/>
    <col min="4101" max="4101" width="16.140625" style="72" customWidth="1"/>
    <col min="4102" max="4102" width="16" style="72" customWidth="1"/>
    <col min="4103" max="4103" width="14.85546875" style="72" customWidth="1"/>
    <col min="4104" max="4104" width="17.140625" style="72" customWidth="1"/>
    <col min="4105" max="4105" width="15" style="72" customWidth="1"/>
    <col min="4106" max="4106" width="12.42578125" style="72" customWidth="1"/>
    <col min="4107" max="4107" width="12" style="72" customWidth="1"/>
    <col min="4108" max="4108" width="11.85546875" style="72" customWidth="1"/>
    <col min="4109" max="4352" width="9.140625" style="72"/>
    <col min="4353" max="4353" width="8.28515625" style="72" customWidth="1"/>
    <col min="4354" max="4354" width="15.5703125" style="72" customWidth="1"/>
    <col min="4355" max="4355" width="15.28515625" style="72" customWidth="1"/>
    <col min="4356" max="4356" width="17.42578125" style="72" customWidth="1"/>
    <col min="4357" max="4357" width="16.140625" style="72" customWidth="1"/>
    <col min="4358" max="4358" width="16" style="72" customWidth="1"/>
    <col min="4359" max="4359" width="14.85546875" style="72" customWidth="1"/>
    <col min="4360" max="4360" width="17.140625" style="72" customWidth="1"/>
    <col min="4361" max="4361" width="15" style="72" customWidth="1"/>
    <col min="4362" max="4362" width="12.42578125" style="72" customWidth="1"/>
    <col min="4363" max="4363" width="12" style="72" customWidth="1"/>
    <col min="4364" max="4364" width="11.85546875" style="72" customWidth="1"/>
    <col min="4365" max="4608" width="9.140625" style="72"/>
    <col min="4609" max="4609" width="8.28515625" style="72" customWidth="1"/>
    <col min="4610" max="4610" width="15.5703125" style="72" customWidth="1"/>
    <col min="4611" max="4611" width="15.28515625" style="72" customWidth="1"/>
    <col min="4612" max="4612" width="17.42578125" style="72" customWidth="1"/>
    <col min="4613" max="4613" width="16.140625" style="72" customWidth="1"/>
    <col min="4614" max="4614" width="16" style="72" customWidth="1"/>
    <col min="4615" max="4615" width="14.85546875" style="72" customWidth="1"/>
    <col min="4616" max="4616" width="17.140625" style="72" customWidth="1"/>
    <col min="4617" max="4617" width="15" style="72" customWidth="1"/>
    <col min="4618" max="4618" width="12.42578125" style="72" customWidth="1"/>
    <col min="4619" max="4619" width="12" style="72" customWidth="1"/>
    <col min="4620" max="4620" width="11.85546875" style="72" customWidth="1"/>
    <col min="4621" max="4864" width="9.140625" style="72"/>
    <col min="4865" max="4865" width="8.28515625" style="72" customWidth="1"/>
    <col min="4866" max="4866" width="15.5703125" style="72" customWidth="1"/>
    <col min="4867" max="4867" width="15.28515625" style="72" customWidth="1"/>
    <col min="4868" max="4868" width="17.42578125" style="72" customWidth="1"/>
    <col min="4869" max="4869" width="16.140625" style="72" customWidth="1"/>
    <col min="4870" max="4870" width="16" style="72" customWidth="1"/>
    <col min="4871" max="4871" width="14.85546875" style="72" customWidth="1"/>
    <col min="4872" max="4872" width="17.140625" style="72" customWidth="1"/>
    <col min="4873" max="4873" width="15" style="72" customWidth="1"/>
    <col min="4874" max="4874" width="12.42578125" style="72" customWidth="1"/>
    <col min="4875" max="4875" width="12" style="72" customWidth="1"/>
    <col min="4876" max="4876" width="11.85546875" style="72" customWidth="1"/>
    <col min="4877" max="5120" width="9.140625" style="72"/>
    <col min="5121" max="5121" width="8.28515625" style="72" customWidth="1"/>
    <col min="5122" max="5122" width="15.5703125" style="72" customWidth="1"/>
    <col min="5123" max="5123" width="15.28515625" style="72" customWidth="1"/>
    <col min="5124" max="5124" width="17.42578125" style="72" customWidth="1"/>
    <col min="5125" max="5125" width="16.140625" style="72" customWidth="1"/>
    <col min="5126" max="5126" width="16" style="72" customWidth="1"/>
    <col min="5127" max="5127" width="14.85546875" style="72" customWidth="1"/>
    <col min="5128" max="5128" width="17.140625" style="72" customWidth="1"/>
    <col min="5129" max="5129" width="15" style="72" customWidth="1"/>
    <col min="5130" max="5130" width="12.42578125" style="72" customWidth="1"/>
    <col min="5131" max="5131" width="12" style="72" customWidth="1"/>
    <col min="5132" max="5132" width="11.85546875" style="72" customWidth="1"/>
    <col min="5133" max="5376" width="9.140625" style="72"/>
    <col min="5377" max="5377" width="8.28515625" style="72" customWidth="1"/>
    <col min="5378" max="5378" width="15.5703125" style="72" customWidth="1"/>
    <col min="5379" max="5379" width="15.28515625" style="72" customWidth="1"/>
    <col min="5380" max="5380" width="17.42578125" style="72" customWidth="1"/>
    <col min="5381" max="5381" width="16.140625" style="72" customWidth="1"/>
    <col min="5382" max="5382" width="16" style="72" customWidth="1"/>
    <col min="5383" max="5383" width="14.85546875" style="72" customWidth="1"/>
    <col min="5384" max="5384" width="17.140625" style="72" customWidth="1"/>
    <col min="5385" max="5385" width="15" style="72" customWidth="1"/>
    <col min="5386" max="5386" width="12.42578125" style="72" customWidth="1"/>
    <col min="5387" max="5387" width="12" style="72" customWidth="1"/>
    <col min="5388" max="5388" width="11.85546875" style="72" customWidth="1"/>
    <col min="5389" max="5632" width="9.140625" style="72"/>
    <col min="5633" max="5633" width="8.28515625" style="72" customWidth="1"/>
    <col min="5634" max="5634" width="15.5703125" style="72" customWidth="1"/>
    <col min="5635" max="5635" width="15.28515625" style="72" customWidth="1"/>
    <col min="5636" max="5636" width="17.42578125" style="72" customWidth="1"/>
    <col min="5637" max="5637" width="16.140625" style="72" customWidth="1"/>
    <col min="5638" max="5638" width="16" style="72" customWidth="1"/>
    <col min="5639" max="5639" width="14.85546875" style="72" customWidth="1"/>
    <col min="5640" max="5640" width="17.140625" style="72" customWidth="1"/>
    <col min="5641" max="5641" width="15" style="72" customWidth="1"/>
    <col min="5642" max="5642" width="12.42578125" style="72" customWidth="1"/>
    <col min="5643" max="5643" width="12" style="72" customWidth="1"/>
    <col min="5644" max="5644" width="11.85546875" style="72" customWidth="1"/>
    <col min="5645" max="5888" width="9.140625" style="72"/>
    <col min="5889" max="5889" width="8.28515625" style="72" customWidth="1"/>
    <col min="5890" max="5890" width="15.5703125" style="72" customWidth="1"/>
    <col min="5891" max="5891" width="15.28515625" style="72" customWidth="1"/>
    <col min="5892" max="5892" width="17.42578125" style="72" customWidth="1"/>
    <col min="5893" max="5893" width="16.140625" style="72" customWidth="1"/>
    <col min="5894" max="5894" width="16" style="72" customWidth="1"/>
    <col min="5895" max="5895" width="14.85546875" style="72" customWidth="1"/>
    <col min="5896" max="5896" width="17.140625" style="72" customWidth="1"/>
    <col min="5897" max="5897" width="15" style="72" customWidth="1"/>
    <col min="5898" max="5898" width="12.42578125" style="72" customWidth="1"/>
    <col min="5899" max="5899" width="12" style="72" customWidth="1"/>
    <col min="5900" max="5900" width="11.85546875" style="72" customWidth="1"/>
    <col min="5901" max="6144" width="9.140625" style="72"/>
    <col min="6145" max="6145" width="8.28515625" style="72" customWidth="1"/>
    <col min="6146" max="6146" width="15.5703125" style="72" customWidth="1"/>
    <col min="6147" max="6147" width="15.28515625" style="72" customWidth="1"/>
    <col min="6148" max="6148" width="17.42578125" style="72" customWidth="1"/>
    <col min="6149" max="6149" width="16.140625" style="72" customWidth="1"/>
    <col min="6150" max="6150" width="16" style="72" customWidth="1"/>
    <col min="6151" max="6151" width="14.85546875" style="72" customWidth="1"/>
    <col min="6152" max="6152" width="17.140625" style="72" customWidth="1"/>
    <col min="6153" max="6153" width="15" style="72" customWidth="1"/>
    <col min="6154" max="6154" width="12.42578125" style="72" customWidth="1"/>
    <col min="6155" max="6155" width="12" style="72" customWidth="1"/>
    <col min="6156" max="6156" width="11.85546875" style="72" customWidth="1"/>
    <col min="6157" max="6400" width="9.140625" style="72"/>
    <col min="6401" max="6401" width="8.28515625" style="72" customWidth="1"/>
    <col min="6402" max="6402" width="15.5703125" style="72" customWidth="1"/>
    <col min="6403" max="6403" width="15.28515625" style="72" customWidth="1"/>
    <col min="6404" max="6404" width="17.42578125" style="72" customWidth="1"/>
    <col min="6405" max="6405" width="16.140625" style="72" customWidth="1"/>
    <col min="6406" max="6406" width="16" style="72" customWidth="1"/>
    <col min="6407" max="6407" width="14.85546875" style="72" customWidth="1"/>
    <col min="6408" max="6408" width="17.140625" style="72" customWidth="1"/>
    <col min="6409" max="6409" width="15" style="72" customWidth="1"/>
    <col min="6410" max="6410" width="12.42578125" style="72" customWidth="1"/>
    <col min="6411" max="6411" width="12" style="72" customWidth="1"/>
    <col min="6412" max="6412" width="11.85546875" style="72" customWidth="1"/>
    <col min="6413" max="6656" width="9.140625" style="72"/>
    <col min="6657" max="6657" width="8.28515625" style="72" customWidth="1"/>
    <col min="6658" max="6658" width="15.5703125" style="72" customWidth="1"/>
    <col min="6659" max="6659" width="15.28515625" style="72" customWidth="1"/>
    <col min="6660" max="6660" width="17.42578125" style="72" customWidth="1"/>
    <col min="6661" max="6661" width="16.140625" style="72" customWidth="1"/>
    <col min="6662" max="6662" width="16" style="72" customWidth="1"/>
    <col min="6663" max="6663" width="14.85546875" style="72" customWidth="1"/>
    <col min="6664" max="6664" width="17.140625" style="72" customWidth="1"/>
    <col min="6665" max="6665" width="15" style="72" customWidth="1"/>
    <col min="6666" max="6666" width="12.42578125" style="72" customWidth="1"/>
    <col min="6667" max="6667" width="12" style="72" customWidth="1"/>
    <col min="6668" max="6668" width="11.85546875" style="72" customWidth="1"/>
    <col min="6669" max="6912" width="9.140625" style="72"/>
    <col min="6913" max="6913" width="8.28515625" style="72" customWidth="1"/>
    <col min="6914" max="6914" width="15.5703125" style="72" customWidth="1"/>
    <col min="6915" max="6915" width="15.28515625" style="72" customWidth="1"/>
    <col min="6916" max="6916" width="17.42578125" style="72" customWidth="1"/>
    <col min="6917" max="6917" width="16.140625" style="72" customWidth="1"/>
    <col min="6918" max="6918" width="16" style="72" customWidth="1"/>
    <col min="6919" max="6919" width="14.85546875" style="72" customWidth="1"/>
    <col min="6920" max="6920" width="17.140625" style="72" customWidth="1"/>
    <col min="6921" max="6921" width="15" style="72" customWidth="1"/>
    <col min="6922" max="6922" width="12.42578125" style="72" customWidth="1"/>
    <col min="6923" max="6923" width="12" style="72" customWidth="1"/>
    <col min="6924" max="6924" width="11.85546875" style="72" customWidth="1"/>
    <col min="6925" max="7168" width="9.140625" style="72"/>
    <col min="7169" max="7169" width="8.28515625" style="72" customWidth="1"/>
    <col min="7170" max="7170" width="15.5703125" style="72" customWidth="1"/>
    <col min="7171" max="7171" width="15.28515625" style="72" customWidth="1"/>
    <col min="7172" max="7172" width="17.42578125" style="72" customWidth="1"/>
    <col min="7173" max="7173" width="16.140625" style="72" customWidth="1"/>
    <col min="7174" max="7174" width="16" style="72" customWidth="1"/>
    <col min="7175" max="7175" width="14.85546875" style="72" customWidth="1"/>
    <col min="7176" max="7176" width="17.140625" style="72" customWidth="1"/>
    <col min="7177" max="7177" width="15" style="72" customWidth="1"/>
    <col min="7178" max="7178" width="12.42578125" style="72" customWidth="1"/>
    <col min="7179" max="7179" width="12" style="72" customWidth="1"/>
    <col min="7180" max="7180" width="11.85546875" style="72" customWidth="1"/>
    <col min="7181" max="7424" width="9.140625" style="72"/>
    <col min="7425" max="7425" width="8.28515625" style="72" customWidth="1"/>
    <col min="7426" max="7426" width="15.5703125" style="72" customWidth="1"/>
    <col min="7427" max="7427" width="15.28515625" style="72" customWidth="1"/>
    <col min="7428" max="7428" width="17.42578125" style="72" customWidth="1"/>
    <col min="7429" max="7429" width="16.140625" style="72" customWidth="1"/>
    <col min="7430" max="7430" width="16" style="72" customWidth="1"/>
    <col min="7431" max="7431" width="14.85546875" style="72" customWidth="1"/>
    <col min="7432" max="7432" width="17.140625" style="72" customWidth="1"/>
    <col min="7433" max="7433" width="15" style="72" customWidth="1"/>
    <col min="7434" max="7434" width="12.42578125" style="72" customWidth="1"/>
    <col min="7435" max="7435" width="12" style="72" customWidth="1"/>
    <col min="7436" max="7436" width="11.85546875" style="72" customWidth="1"/>
    <col min="7437" max="7680" width="9.140625" style="72"/>
    <col min="7681" max="7681" width="8.28515625" style="72" customWidth="1"/>
    <col min="7682" max="7682" width="15.5703125" style="72" customWidth="1"/>
    <col min="7683" max="7683" width="15.28515625" style="72" customWidth="1"/>
    <col min="7684" max="7684" width="17.42578125" style="72" customWidth="1"/>
    <col min="7685" max="7685" width="16.140625" style="72" customWidth="1"/>
    <col min="7686" max="7686" width="16" style="72" customWidth="1"/>
    <col min="7687" max="7687" width="14.85546875" style="72" customWidth="1"/>
    <col min="7688" max="7688" width="17.140625" style="72" customWidth="1"/>
    <col min="7689" max="7689" width="15" style="72" customWidth="1"/>
    <col min="7690" max="7690" width="12.42578125" style="72" customWidth="1"/>
    <col min="7691" max="7691" width="12" style="72" customWidth="1"/>
    <col min="7692" max="7692" width="11.85546875" style="72" customWidth="1"/>
    <col min="7693" max="7936" width="9.140625" style="72"/>
    <col min="7937" max="7937" width="8.28515625" style="72" customWidth="1"/>
    <col min="7938" max="7938" width="15.5703125" style="72" customWidth="1"/>
    <col min="7939" max="7939" width="15.28515625" style="72" customWidth="1"/>
    <col min="7940" max="7940" width="17.42578125" style="72" customWidth="1"/>
    <col min="7941" max="7941" width="16.140625" style="72" customWidth="1"/>
    <col min="7942" max="7942" width="16" style="72" customWidth="1"/>
    <col min="7943" max="7943" width="14.85546875" style="72" customWidth="1"/>
    <col min="7944" max="7944" width="17.140625" style="72" customWidth="1"/>
    <col min="7945" max="7945" width="15" style="72" customWidth="1"/>
    <col min="7946" max="7946" width="12.42578125" style="72" customWidth="1"/>
    <col min="7947" max="7947" width="12" style="72" customWidth="1"/>
    <col min="7948" max="7948" width="11.85546875" style="72" customWidth="1"/>
    <col min="7949" max="8192" width="9.140625" style="72"/>
    <col min="8193" max="8193" width="8.28515625" style="72" customWidth="1"/>
    <col min="8194" max="8194" width="15.5703125" style="72" customWidth="1"/>
    <col min="8195" max="8195" width="15.28515625" style="72" customWidth="1"/>
    <col min="8196" max="8196" width="17.42578125" style="72" customWidth="1"/>
    <col min="8197" max="8197" width="16.140625" style="72" customWidth="1"/>
    <col min="8198" max="8198" width="16" style="72" customWidth="1"/>
    <col min="8199" max="8199" width="14.85546875" style="72" customWidth="1"/>
    <col min="8200" max="8200" width="17.140625" style="72" customWidth="1"/>
    <col min="8201" max="8201" width="15" style="72" customWidth="1"/>
    <col min="8202" max="8202" width="12.42578125" style="72" customWidth="1"/>
    <col min="8203" max="8203" width="12" style="72" customWidth="1"/>
    <col min="8204" max="8204" width="11.85546875" style="72" customWidth="1"/>
    <col min="8205" max="8448" width="9.140625" style="72"/>
    <col min="8449" max="8449" width="8.28515625" style="72" customWidth="1"/>
    <col min="8450" max="8450" width="15.5703125" style="72" customWidth="1"/>
    <col min="8451" max="8451" width="15.28515625" style="72" customWidth="1"/>
    <col min="8452" max="8452" width="17.42578125" style="72" customWidth="1"/>
    <col min="8453" max="8453" width="16.140625" style="72" customWidth="1"/>
    <col min="8454" max="8454" width="16" style="72" customWidth="1"/>
    <col min="8455" max="8455" width="14.85546875" style="72" customWidth="1"/>
    <col min="8456" max="8456" width="17.140625" style="72" customWidth="1"/>
    <col min="8457" max="8457" width="15" style="72" customWidth="1"/>
    <col min="8458" max="8458" width="12.42578125" style="72" customWidth="1"/>
    <col min="8459" max="8459" width="12" style="72" customWidth="1"/>
    <col min="8460" max="8460" width="11.85546875" style="72" customWidth="1"/>
    <col min="8461" max="8704" width="9.140625" style="72"/>
    <col min="8705" max="8705" width="8.28515625" style="72" customWidth="1"/>
    <col min="8706" max="8706" width="15.5703125" style="72" customWidth="1"/>
    <col min="8707" max="8707" width="15.28515625" style="72" customWidth="1"/>
    <col min="8708" max="8708" width="17.42578125" style="72" customWidth="1"/>
    <col min="8709" max="8709" width="16.140625" style="72" customWidth="1"/>
    <col min="8710" max="8710" width="16" style="72" customWidth="1"/>
    <col min="8711" max="8711" width="14.85546875" style="72" customWidth="1"/>
    <col min="8712" max="8712" width="17.140625" style="72" customWidth="1"/>
    <col min="8713" max="8713" width="15" style="72" customWidth="1"/>
    <col min="8714" max="8714" width="12.42578125" style="72" customWidth="1"/>
    <col min="8715" max="8715" width="12" style="72" customWidth="1"/>
    <col min="8716" max="8716" width="11.85546875" style="72" customWidth="1"/>
    <col min="8717" max="8960" width="9.140625" style="72"/>
    <col min="8961" max="8961" width="8.28515625" style="72" customWidth="1"/>
    <col min="8962" max="8962" width="15.5703125" style="72" customWidth="1"/>
    <col min="8963" max="8963" width="15.28515625" style="72" customWidth="1"/>
    <col min="8964" max="8964" width="17.42578125" style="72" customWidth="1"/>
    <col min="8965" max="8965" width="16.140625" style="72" customWidth="1"/>
    <col min="8966" max="8966" width="16" style="72" customWidth="1"/>
    <col min="8967" max="8967" width="14.85546875" style="72" customWidth="1"/>
    <col min="8968" max="8968" width="17.140625" style="72" customWidth="1"/>
    <col min="8969" max="8969" width="15" style="72" customWidth="1"/>
    <col min="8970" max="8970" width="12.42578125" style="72" customWidth="1"/>
    <col min="8971" max="8971" width="12" style="72" customWidth="1"/>
    <col min="8972" max="8972" width="11.85546875" style="72" customWidth="1"/>
    <col min="8973" max="9216" width="9.140625" style="72"/>
    <col min="9217" max="9217" width="8.28515625" style="72" customWidth="1"/>
    <col min="9218" max="9218" width="15.5703125" style="72" customWidth="1"/>
    <col min="9219" max="9219" width="15.28515625" style="72" customWidth="1"/>
    <col min="9220" max="9220" width="17.42578125" style="72" customWidth="1"/>
    <col min="9221" max="9221" width="16.140625" style="72" customWidth="1"/>
    <col min="9222" max="9222" width="16" style="72" customWidth="1"/>
    <col min="9223" max="9223" width="14.85546875" style="72" customWidth="1"/>
    <col min="9224" max="9224" width="17.140625" style="72" customWidth="1"/>
    <col min="9225" max="9225" width="15" style="72" customWidth="1"/>
    <col min="9226" max="9226" width="12.42578125" style="72" customWidth="1"/>
    <col min="9227" max="9227" width="12" style="72" customWidth="1"/>
    <col min="9228" max="9228" width="11.85546875" style="72" customWidth="1"/>
    <col min="9229" max="9472" width="9.140625" style="72"/>
    <col min="9473" max="9473" width="8.28515625" style="72" customWidth="1"/>
    <col min="9474" max="9474" width="15.5703125" style="72" customWidth="1"/>
    <col min="9475" max="9475" width="15.28515625" style="72" customWidth="1"/>
    <col min="9476" max="9476" width="17.42578125" style="72" customWidth="1"/>
    <col min="9477" max="9477" width="16.140625" style="72" customWidth="1"/>
    <col min="9478" max="9478" width="16" style="72" customWidth="1"/>
    <col min="9479" max="9479" width="14.85546875" style="72" customWidth="1"/>
    <col min="9480" max="9480" width="17.140625" style="72" customWidth="1"/>
    <col min="9481" max="9481" width="15" style="72" customWidth="1"/>
    <col min="9482" max="9482" width="12.42578125" style="72" customWidth="1"/>
    <col min="9483" max="9483" width="12" style="72" customWidth="1"/>
    <col min="9484" max="9484" width="11.85546875" style="72" customWidth="1"/>
    <col min="9485" max="9728" width="9.140625" style="72"/>
    <col min="9729" max="9729" width="8.28515625" style="72" customWidth="1"/>
    <col min="9730" max="9730" width="15.5703125" style="72" customWidth="1"/>
    <col min="9731" max="9731" width="15.28515625" style="72" customWidth="1"/>
    <col min="9732" max="9732" width="17.42578125" style="72" customWidth="1"/>
    <col min="9733" max="9733" width="16.140625" style="72" customWidth="1"/>
    <col min="9734" max="9734" width="16" style="72" customWidth="1"/>
    <col min="9735" max="9735" width="14.85546875" style="72" customWidth="1"/>
    <col min="9736" max="9736" width="17.140625" style="72" customWidth="1"/>
    <col min="9737" max="9737" width="15" style="72" customWidth="1"/>
    <col min="9738" max="9738" width="12.42578125" style="72" customWidth="1"/>
    <col min="9739" max="9739" width="12" style="72" customWidth="1"/>
    <col min="9740" max="9740" width="11.85546875" style="72" customWidth="1"/>
    <col min="9741" max="9984" width="9.140625" style="72"/>
    <col min="9985" max="9985" width="8.28515625" style="72" customWidth="1"/>
    <col min="9986" max="9986" width="15.5703125" style="72" customWidth="1"/>
    <col min="9987" max="9987" width="15.28515625" style="72" customWidth="1"/>
    <col min="9988" max="9988" width="17.42578125" style="72" customWidth="1"/>
    <col min="9989" max="9989" width="16.140625" style="72" customWidth="1"/>
    <col min="9990" max="9990" width="16" style="72" customWidth="1"/>
    <col min="9991" max="9991" width="14.85546875" style="72" customWidth="1"/>
    <col min="9992" max="9992" width="17.140625" style="72" customWidth="1"/>
    <col min="9993" max="9993" width="15" style="72" customWidth="1"/>
    <col min="9994" max="9994" width="12.42578125" style="72" customWidth="1"/>
    <col min="9995" max="9995" width="12" style="72" customWidth="1"/>
    <col min="9996" max="9996" width="11.85546875" style="72" customWidth="1"/>
    <col min="9997" max="10240" width="9.140625" style="72"/>
    <col min="10241" max="10241" width="8.28515625" style="72" customWidth="1"/>
    <col min="10242" max="10242" width="15.5703125" style="72" customWidth="1"/>
    <col min="10243" max="10243" width="15.28515625" style="72" customWidth="1"/>
    <col min="10244" max="10244" width="17.42578125" style="72" customWidth="1"/>
    <col min="10245" max="10245" width="16.140625" style="72" customWidth="1"/>
    <col min="10246" max="10246" width="16" style="72" customWidth="1"/>
    <col min="10247" max="10247" width="14.85546875" style="72" customWidth="1"/>
    <col min="10248" max="10248" width="17.140625" style="72" customWidth="1"/>
    <col min="10249" max="10249" width="15" style="72" customWidth="1"/>
    <col min="10250" max="10250" width="12.42578125" style="72" customWidth="1"/>
    <col min="10251" max="10251" width="12" style="72" customWidth="1"/>
    <col min="10252" max="10252" width="11.85546875" style="72" customWidth="1"/>
    <col min="10253" max="10496" width="9.140625" style="72"/>
    <col min="10497" max="10497" width="8.28515625" style="72" customWidth="1"/>
    <col min="10498" max="10498" width="15.5703125" style="72" customWidth="1"/>
    <col min="10499" max="10499" width="15.28515625" style="72" customWidth="1"/>
    <col min="10500" max="10500" width="17.42578125" style="72" customWidth="1"/>
    <col min="10501" max="10501" width="16.140625" style="72" customWidth="1"/>
    <col min="10502" max="10502" width="16" style="72" customWidth="1"/>
    <col min="10503" max="10503" width="14.85546875" style="72" customWidth="1"/>
    <col min="10504" max="10504" width="17.140625" style="72" customWidth="1"/>
    <col min="10505" max="10505" width="15" style="72" customWidth="1"/>
    <col min="10506" max="10506" width="12.42578125" style="72" customWidth="1"/>
    <col min="10507" max="10507" width="12" style="72" customWidth="1"/>
    <col min="10508" max="10508" width="11.85546875" style="72" customWidth="1"/>
    <col min="10509" max="10752" width="9.140625" style="72"/>
    <col min="10753" max="10753" width="8.28515625" style="72" customWidth="1"/>
    <col min="10754" max="10754" width="15.5703125" style="72" customWidth="1"/>
    <col min="10755" max="10755" width="15.28515625" style="72" customWidth="1"/>
    <col min="10756" max="10756" width="17.42578125" style="72" customWidth="1"/>
    <col min="10757" max="10757" width="16.140625" style="72" customWidth="1"/>
    <col min="10758" max="10758" width="16" style="72" customWidth="1"/>
    <col min="10759" max="10759" width="14.85546875" style="72" customWidth="1"/>
    <col min="10760" max="10760" width="17.140625" style="72" customWidth="1"/>
    <col min="10761" max="10761" width="15" style="72" customWidth="1"/>
    <col min="10762" max="10762" width="12.42578125" style="72" customWidth="1"/>
    <col min="10763" max="10763" width="12" style="72" customWidth="1"/>
    <col min="10764" max="10764" width="11.85546875" style="72" customWidth="1"/>
    <col min="10765" max="11008" width="9.140625" style="72"/>
    <col min="11009" max="11009" width="8.28515625" style="72" customWidth="1"/>
    <col min="11010" max="11010" width="15.5703125" style="72" customWidth="1"/>
    <col min="11011" max="11011" width="15.28515625" style="72" customWidth="1"/>
    <col min="11012" max="11012" width="17.42578125" style="72" customWidth="1"/>
    <col min="11013" max="11013" width="16.140625" style="72" customWidth="1"/>
    <col min="11014" max="11014" width="16" style="72" customWidth="1"/>
    <col min="11015" max="11015" width="14.85546875" style="72" customWidth="1"/>
    <col min="11016" max="11016" width="17.140625" style="72" customWidth="1"/>
    <col min="11017" max="11017" width="15" style="72" customWidth="1"/>
    <col min="11018" max="11018" width="12.42578125" style="72" customWidth="1"/>
    <col min="11019" max="11019" width="12" style="72" customWidth="1"/>
    <col min="11020" max="11020" width="11.85546875" style="72" customWidth="1"/>
    <col min="11021" max="11264" width="9.140625" style="72"/>
    <col min="11265" max="11265" width="8.28515625" style="72" customWidth="1"/>
    <col min="11266" max="11266" width="15.5703125" style="72" customWidth="1"/>
    <col min="11267" max="11267" width="15.28515625" style="72" customWidth="1"/>
    <col min="11268" max="11268" width="17.42578125" style="72" customWidth="1"/>
    <col min="11269" max="11269" width="16.140625" style="72" customWidth="1"/>
    <col min="11270" max="11270" width="16" style="72" customWidth="1"/>
    <col min="11271" max="11271" width="14.85546875" style="72" customWidth="1"/>
    <col min="11272" max="11272" width="17.140625" style="72" customWidth="1"/>
    <col min="11273" max="11273" width="15" style="72" customWidth="1"/>
    <col min="11274" max="11274" width="12.42578125" style="72" customWidth="1"/>
    <col min="11275" max="11275" width="12" style="72" customWidth="1"/>
    <col min="11276" max="11276" width="11.85546875" style="72" customWidth="1"/>
    <col min="11277" max="11520" width="9.140625" style="72"/>
    <col min="11521" max="11521" width="8.28515625" style="72" customWidth="1"/>
    <col min="11522" max="11522" width="15.5703125" style="72" customWidth="1"/>
    <col min="11523" max="11523" width="15.28515625" style="72" customWidth="1"/>
    <col min="11524" max="11524" width="17.42578125" style="72" customWidth="1"/>
    <col min="11525" max="11525" width="16.140625" style="72" customWidth="1"/>
    <col min="11526" max="11526" width="16" style="72" customWidth="1"/>
    <col min="11527" max="11527" width="14.85546875" style="72" customWidth="1"/>
    <col min="11528" max="11528" width="17.140625" style="72" customWidth="1"/>
    <col min="11529" max="11529" width="15" style="72" customWidth="1"/>
    <col min="11530" max="11530" width="12.42578125" style="72" customWidth="1"/>
    <col min="11531" max="11531" width="12" style="72" customWidth="1"/>
    <col min="11532" max="11532" width="11.85546875" style="72" customWidth="1"/>
    <col min="11533" max="11776" width="9.140625" style="72"/>
    <col min="11777" max="11777" width="8.28515625" style="72" customWidth="1"/>
    <col min="11778" max="11778" width="15.5703125" style="72" customWidth="1"/>
    <col min="11779" max="11779" width="15.28515625" style="72" customWidth="1"/>
    <col min="11780" max="11780" width="17.42578125" style="72" customWidth="1"/>
    <col min="11781" max="11781" width="16.140625" style="72" customWidth="1"/>
    <col min="11782" max="11782" width="16" style="72" customWidth="1"/>
    <col min="11783" max="11783" width="14.85546875" style="72" customWidth="1"/>
    <col min="11784" max="11784" width="17.140625" style="72" customWidth="1"/>
    <col min="11785" max="11785" width="15" style="72" customWidth="1"/>
    <col min="11786" max="11786" width="12.42578125" style="72" customWidth="1"/>
    <col min="11787" max="11787" width="12" style="72" customWidth="1"/>
    <col min="11788" max="11788" width="11.85546875" style="72" customWidth="1"/>
    <col min="11789" max="12032" width="9.140625" style="72"/>
    <col min="12033" max="12033" width="8.28515625" style="72" customWidth="1"/>
    <col min="12034" max="12034" width="15.5703125" style="72" customWidth="1"/>
    <col min="12035" max="12035" width="15.28515625" style="72" customWidth="1"/>
    <col min="12036" max="12036" width="17.42578125" style="72" customWidth="1"/>
    <col min="12037" max="12037" width="16.140625" style="72" customWidth="1"/>
    <col min="12038" max="12038" width="16" style="72" customWidth="1"/>
    <col min="12039" max="12039" width="14.85546875" style="72" customWidth="1"/>
    <col min="12040" max="12040" width="17.140625" style="72" customWidth="1"/>
    <col min="12041" max="12041" width="15" style="72" customWidth="1"/>
    <col min="12042" max="12042" width="12.42578125" style="72" customWidth="1"/>
    <col min="12043" max="12043" width="12" style="72" customWidth="1"/>
    <col min="12044" max="12044" width="11.85546875" style="72" customWidth="1"/>
    <col min="12045" max="12288" width="9.140625" style="72"/>
    <col min="12289" max="12289" width="8.28515625" style="72" customWidth="1"/>
    <col min="12290" max="12290" width="15.5703125" style="72" customWidth="1"/>
    <col min="12291" max="12291" width="15.28515625" style="72" customWidth="1"/>
    <col min="12292" max="12292" width="17.42578125" style="72" customWidth="1"/>
    <col min="12293" max="12293" width="16.140625" style="72" customWidth="1"/>
    <col min="12294" max="12294" width="16" style="72" customWidth="1"/>
    <col min="12295" max="12295" width="14.85546875" style="72" customWidth="1"/>
    <col min="12296" max="12296" width="17.140625" style="72" customWidth="1"/>
    <col min="12297" max="12297" width="15" style="72" customWidth="1"/>
    <col min="12298" max="12298" width="12.42578125" style="72" customWidth="1"/>
    <col min="12299" max="12299" width="12" style="72" customWidth="1"/>
    <col min="12300" max="12300" width="11.85546875" style="72" customWidth="1"/>
    <col min="12301" max="12544" width="9.140625" style="72"/>
    <col min="12545" max="12545" width="8.28515625" style="72" customWidth="1"/>
    <col min="12546" max="12546" width="15.5703125" style="72" customWidth="1"/>
    <col min="12547" max="12547" width="15.28515625" style="72" customWidth="1"/>
    <col min="12548" max="12548" width="17.42578125" style="72" customWidth="1"/>
    <col min="12549" max="12549" width="16.140625" style="72" customWidth="1"/>
    <col min="12550" max="12550" width="16" style="72" customWidth="1"/>
    <col min="12551" max="12551" width="14.85546875" style="72" customWidth="1"/>
    <col min="12552" max="12552" width="17.140625" style="72" customWidth="1"/>
    <col min="12553" max="12553" width="15" style="72" customWidth="1"/>
    <col min="12554" max="12554" width="12.42578125" style="72" customWidth="1"/>
    <col min="12555" max="12555" width="12" style="72" customWidth="1"/>
    <col min="12556" max="12556" width="11.85546875" style="72" customWidth="1"/>
    <col min="12557" max="12800" width="9.140625" style="72"/>
    <col min="12801" max="12801" width="8.28515625" style="72" customWidth="1"/>
    <col min="12802" max="12802" width="15.5703125" style="72" customWidth="1"/>
    <col min="12803" max="12803" width="15.28515625" style="72" customWidth="1"/>
    <col min="12804" max="12804" width="17.42578125" style="72" customWidth="1"/>
    <col min="12805" max="12805" width="16.140625" style="72" customWidth="1"/>
    <col min="12806" max="12806" width="16" style="72" customWidth="1"/>
    <col min="12807" max="12807" width="14.85546875" style="72" customWidth="1"/>
    <col min="12808" max="12808" width="17.140625" style="72" customWidth="1"/>
    <col min="12809" max="12809" width="15" style="72" customWidth="1"/>
    <col min="12810" max="12810" width="12.42578125" style="72" customWidth="1"/>
    <col min="12811" max="12811" width="12" style="72" customWidth="1"/>
    <col min="12812" max="12812" width="11.85546875" style="72" customWidth="1"/>
    <col min="12813" max="13056" width="9.140625" style="72"/>
    <col min="13057" max="13057" width="8.28515625" style="72" customWidth="1"/>
    <col min="13058" max="13058" width="15.5703125" style="72" customWidth="1"/>
    <col min="13059" max="13059" width="15.28515625" style="72" customWidth="1"/>
    <col min="13060" max="13060" width="17.42578125" style="72" customWidth="1"/>
    <col min="13061" max="13061" width="16.140625" style="72" customWidth="1"/>
    <col min="13062" max="13062" width="16" style="72" customWidth="1"/>
    <col min="13063" max="13063" width="14.85546875" style="72" customWidth="1"/>
    <col min="13064" max="13064" width="17.140625" style="72" customWidth="1"/>
    <col min="13065" max="13065" width="15" style="72" customWidth="1"/>
    <col min="13066" max="13066" width="12.42578125" style="72" customWidth="1"/>
    <col min="13067" max="13067" width="12" style="72" customWidth="1"/>
    <col min="13068" max="13068" width="11.85546875" style="72" customWidth="1"/>
    <col min="13069" max="13312" width="9.140625" style="72"/>
    <col min="13313" max="13313" width="8.28515625" style="72" customWidth="1"/>
    <col min="13314" max="13314" width="15.5703125" style="72" customWidth="1"/>
    <col min="13315" max="13315" width="15.28515625" style="72" customWidth="1"/>
    <col min="13316" max="13316" width="17.42578125" style="72" customWidth="1"/>
    <col min="13317" max="13317" width="16.140625" style="72" customWidth="1"/>
    <col min="13318" max="13318" width="16" style="72" customWidth="1"/>
    <col min="13319" max="13319" width="14.85546875" style="72" customWidth="1"/>
    <col min="13320" max="13320" width="17.140625" style="72" customWidth="1"/>
    <col min="13321" max="13321" width="15" style="72" customWidth="1"/>
    <col min="13322" max="13322" width="12.42578125" style="72" customWidth="1"/>
    <col min="13323" max="13323" width="12" style="72" customWidth="1"/>
    <col min="13324" max="13324" width="11.85546875" style="72" customWidth="1"/>
    <col min="13325" max="13568" width="9.140625" style="72"/>
    <col min="13569" max="13569" width="8.28515625" style="72" customWidth="1"/>
    <col min="13570" max="13570" width="15.5703125" style="72" customWidth="1"/>
    <col min="13571" max="13571" width="15.28515625" style="72" customWidth="1"/>
    <col min="13572" max="13572" width="17.42578125" style="72" customWidth="1"/>
    <col min="13573" max="13573" width="16.140625" style="72" customWidth="1"/>
    <col min="13574" max="13574" width="16" style="72" customWidth="1"/>
    <col min="13575" max="13575" width="14.85546875" style="72" customWidth="1"/>
    <col min="13576" max="13576" width="17.140625" style="72" customWidth="1"/>
    <col min="13577" max="13577" width="15" style="72" customWidth="1"/>
    <col min="13578" max="13578" width="12.42578125" style="72" customWidth="1"/>
    <col min="13579" max="13579" width="12" style="72" customWidth="1"/>
    <col min="13580" max="13580" width="11.85546875" style="72" customWidth="1"/>
    <col min="13581" max="13824" width="9.140625" style="72"/>
    <col min="13825" max="13825" width="8.28515625" style="72" customWidth="1"/>
    <col min="13826" max="13826" width="15.5703125" style="72" customWidth="1"/>
    <col min="13827" max="13827" width="15.28515625" style="72" customWidth="1"/>
    <col min="13828" max="13828" width="17.42578125" style="72" customWidth="1"/>
    <col min="13829" max="13829" width="16.140625" style="72" customWidth="1"/>
    <col min="13830" max="13830" width="16" style="72" customWidth="1"/>
    <col min="13831" max="13831" width="14.85546875" style="72" customWidth="1"/>
    <col min="13832" max="13832" width="17.140625" style="72" customWidth="1"/>
    <col min="13833" max="13833" width="15" style="72" customWidth="1"/>
    <col min="13834" max="13834" width="12.42578125" style="72" customWidth="1"/>
    <col min="13835" max="13835" width="12" style="72" customWidth="1"/>
    <col min="13836" max="13836" width="11.85546875" style="72" customWidth="1"/>
    <col min="13837" max="14080" width="9.140625" style="72"/>
    <col min="14081" max="14081" width="8.28515625" style="72" customWidth="1"/>
    <col min="14082" max="14082" width="15.5703125" style="72" customWidth="1"/>
    <col min="14083" max="14083" width="15.28515625" style="72" customWidth="1"/>
    <col min="14084" max="14084" width="17.42578125" style="72" customWidth="1"/>
    <col min="14085" max="14085" width="16.140625" style="72" customWidth="1"/>
    <col min="14086" max="14086" width="16" style="72" customWidth="1"/>
    <col min="14087" max="14087" width="14.85546875" style="72" customWidth="1"/>
    <col min="14088" max="14088" width="17.140625" style="72" customWidth="1"/>
    <col min="14089" max="14089" width="15" style="72" customWidth="1"/>
    <col min="14090" max="14090" width="12.42578125" style="72" customWidth="1"/>
    <col min="14091" max="14091" width="12" style="72" customWidth="1"/>
    <col min="14092" max="14092" width="11.85546875" style="72" customWidth="1"/>
    <col min="14093" max="14336" width="9.140625" style="72"/>
    <col min="14337" max="14337" width="8.28515625" style="72" customWidth="1"/>
    <col min="14338" max="14338" width="15.5703125" style="72" customWidth="1"/>
    <col min="14339" max="14339" width="15.28515625" style="72" customWidth="1"/>
    <col min="14340" max="14340" width="17.42578125" style="72" customWidth="1"/>
    <col min="14341" max="14341" width="16.140625" style="72" customWidth="1"/>
    <col min="14342" max="14342" width="16" style="72" customWidth="1"/>
    <col min="14343" max="14343" width="14.85546875" style="72" customWidth="1"/>
    <col min="14344" max="14344" width="17.140625" style="72" customWidth="1"/>
    <col min="14345" max="14345" width="15" style="72" customWidth="1"/>
    <col min="14346" max="14346" width="12.42578125" style="72" customWidth="1"/>
    <col min="14347" max="14347" width="12" style="72" customWidth="1"/>
    <col min="14348" max="14348" width="11.85546875" style="72" customWidth="1"/>
    <col min="14349" max="14592" width="9.140625" style="72"/>
    <col min="14593" max="14593" width="8.28515625" style="72" customWidth="1"/>
    <col min="14594" max="14594" width="15.5703125" style="72" customWidth="1"/>
    <col min="14595" max="14595" width="15.28515625" style="72" customWidth="1"/>
    <col min="14596" max="14596" width="17.42578125" style="72" customWidth="1"/>
    <col min="14597" max="14597" width="16.140625" style="72" customWidth="1"/>
    <col min="14598" max="14598" width="16" style="72" customWidth="1"/>
    <col min="14599" max="14599" width="14.85546875" style="72" customWidth="1"/>
    <col min="14600" max="14600" width="17.140625" style="72" customWidth="1"/>
    <col min="14601" max="14601" width="15" style="72" customWidth="1"/>
    <col min="14602" max="14602" width="12.42578125" style="72" customWidth="1"/>
    <col min="14603" max="14603" width="12" style="72" customWidth="1"/>
    <col min="14604" max="14604" width="11.85546875" style="72" customWidth="1"/>
    <col min="14605" max="14848" width="9.140625" style="72"/>
    <col min="14849" max="14849" width="8.28515625" style="72" customWidth="1"/>
    <col min="14850" max="14850" width="15.5703125" style="72" customWidth="1"/>
    <col min="14851" max="14851" width="15.28515625" style="72" customWidth="1"/>
    <col min="14852" max="14852" width="17.42578125" style="72" customWidth="1"/>
    <col min="14853" max="14853" width="16.140625" style="72" customWidth="1"/>
    <col min="14854" max="14854" width="16" style="72" customWidth="1"/>
    <col min="14855" max="14855" width="14.85546875" style="72" customWidth="1"/>
    <col min="14856" max="14856" width="17.140625" style="72" customWidth="1"/>
    <col min="14857" max="14857" width="15" style="72" customWidth="1"/>
    <col min="14858" max="14858" width="12.42578125" style="72" customWidth="1"/>
    <col min="14859" max="14859" width="12" style="72" customWidth="1"/>
    <col min="14860" max="14860" width="11.85546875" style="72" customWidth="1"/>
    <col min="14861" max="15104" width="9.140625" style="72"/>
    <col min="15105" max="15105" width="8.28515625" style="72" customWidth="1"/>
    <col min="15106" max="15106" width="15.5703125" style="72" customWidth="1"/>
    <col min="15107" max="15107" width="15.28515625" style="72" customWidth="1"/>
    <col min="15108" max="15108" width="17.42578125" style="72" customWidth="1"/>
    <col min="15109" max="15109" width="16.140625" style="72" customWidth="1"/>
    <col min="15110" max="15110" width="16" style="72" customWidth="1"/>
    <col min="15111" max="15111" width="14.85546875" style="72" customWidth="1"/>
    <col min="15112" max="15112" width="17.140625" style="72" customWidth="1"/>
    <col min="15113" max="15113" width="15" style="72" customWidth="1"/>
    <col min="15114" max="15114" width="12.42578125" style="72" customWidth="1"/>
    <col min="15115" max="15115" width="12" style="72" customWidth="1"/>
    <col min="15116" max="15116" width="11.85546875" style="72" customWidth="1"/>
    <col min="15117" max="15360" width="9.140625" style="72"/>
    <col min="15361" max="15361" width="8.28515625" style="72" customWidth="1"/>
    <col min="15362" max="15362" width="15.5703125" style="72" customWidth="1"/>
    <col min="15363" max="15363" width="15.28515625" style="72" customWidth="1"/>
    <col min="15364" max="15364" width="17.42578125" style="72" customWidth="1"/>
    <col min="15365" max="15365" width="16.140625" style="72" customWidth="1"/>
    <col min="15366" max="15366" width="16" style="72" customWidth="1"/>
    <col min="15367" max="15367" width="14.85546875" style="72" customWidth="1"/>
    <col min="15368" max="15368" width="17.140625" style="72" customWidth="1"/>
    <col min="15369" max="15369" width="15" style="72" customWidth="1"/>
    <col min="15370" max="15370" width="12.42578125" style="72" customWidth="1"/>
    <col min="15371" max="15371" width="12" style="72" customWidth="1"/>
    <col min="15372" max="15372" width="11.85546875" style="72" customWidth="1"/>
    <col min="15373" max="15616" width="9.140625" style="72"/>
    <col min="15617" max="15617" width="8.28515625" style="72" customWidth="1"/>
    <col min="15618" max="15618" width="15.5703125" style="72" customWidth="1"/>
    <col min="15619" max="15619" width="15.28515625" style="72" customWidth="1"/>
    <col min="15620" max="15620" width="17.42578125" style="72" customWidth="1"/>
    <col min="15621" max="15621" width="16.140625" style="72" customWidth="1"/>
    <col min="15622" max="15622" width="16" style="72" customWidth="1"/>
    <col min="15623" max="15623" width="14.85546875" style="72" customWidth="1"/>
    <col min="15624" max="15624" width="17.140625" style="72" customWidth="1"/>
    <col min="15625" max="15625" width="15" style="72" customWidth="1"/>
    <col min="15626" max="15626" width="12.42578125" style="72" customWidth="1"/>
    <col min="15627" max="15627" width="12" style="72" customWidth="1"/>
    <col min="15628" max="15628" width="11.85546875" style="72" customWidth="1"/>
    <col min="15629" max="15872" width="9.140625" style="72"/>
    <col min="15873" max="15873" width="8.28515625" style="72" customWidth="1"/>
    <col min="15874" max="15874" width="15.5703125" style="72" customWidth="1"/>
    <col min="15875" max="15875" width="15.28515625" style="72" customWidth="1"/>
    <col min="15876" max="15876" width="17.42578125" style="72" customWidth="1"/>
    <col min="15877" max="15877" width="16.140625" style="72" customWidth="1"/>
    <col min="15878" max="15878" width="16" style="72" customWidth="1"/>
    <col min="15879" max="15879" width="14.85546875" style="72" customWidth="1"/>
    <col min="15880" max="15880" width="17.140625" style="72" customWidth="1"/>
    <col min="15881" max="15881" width="15" style="72" customWidth="1"/>
    <col min="15882" max="15882" width="12.42578125" style="72" customWidth="1"/>
    <col min="15883" max="15883" width="12" style="72" customWidth="1"/>
    <col min="15884" max="15884" width="11.85546875" style="72" customWidth="1"/>
    <col min="15885" max="16128" width="9.140625" style="72"/>
    <col min="16129" max="16129" width="8.28515625" style="72" customWidth="1"/>
    <col min="16130" max="16130" width="15.5703125" style="72" customWidth="1"/>
    <col min="16131" max="16131" width="15.28515625" style="72" customWidth="1"/>
    <col min="16132" max="16132" width="17.42578125" style="72" customWidth="1"/>
    <col min="16133" max="16133" width="16.140625" style="72" customWidth="1"/>
    <col min="16134" max="16134" width="16" style="72" customWidth="1"/>
    <col min="16135" max="16135" width="14.85546875" style="72" customWidth="1"/>
    <col min="16136" max="16136" width="17.140625" style="72" customWidth="1"/>
    <col min="16137" max="16137" width="15" style="72" customWidth="1"/>
    <col min="16138" max="16138" width="12.42578125" style="72" customWidth="1"/>
    <col min="16139" max="16139" width="12" style="72" customWidth="1"/>
    <col min="16140" max="16140" width="11.85546875" style="72" customWidth="1"/>
    <col min="16141" max="16384" width="9.140625" style="72"/>
  </cols>
  <sheetData>
    <row r="2" spans="1:12" ht="21" customHeight="1">
      <c r="J2" s="839" t="s">
        <v>835</v>
      </c>
      <c r="K2" s="839"/>
      <c r="L2" s="839"/>
    </row>
    <row r="3" spans="1:12" ht="20.25">
      <c r="A3" s="835" t="s">
        <v>0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425"/>
    </row>
    <row r="4" spans="1:12" ht="20.25">
      <c r="A4" s="835" t="s">
        <v>717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</row>
    <row r="5" spans="1:12" ht="18" customHeight="1">
      <c r="A5" s="836" t="s">
        <v>834</v>
      </c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36"/>
    </row>
    <row r="6" spans="1:12" ht="15.75">
      <c r="A6" s="840" t="s">
        <v>850</v>
      </c>
      <c r="B6" s="840"/>
      <c r="C6" s="840"/>
    </row>
    <row r="7" spans="1:12" ht="15">
      <c r="A7" s="240"/>
      <c r="B7" s="240"/>
    </row>
    <row r="8" spans="1:12" s="427" customFormat="1" ht="21">
      <c r="A8" s="834" t="s">
        <v>836</v>
      </c>
      <c r="B8" s="834"/>
      <c r="C8" s="834"/>
      <c r="D8" s="426">
        <v>1718307000</v>
      </c>
      <c r="K8" s="837" t="s">
        <v>843</v>
      </c>
      <c r="L8" s="837"/>
    </row>
    <row r="9" spans="1:12" s="427" customFormat="1" ht="18">
      <c r="A9" s="834" t="s">
        <v>844</v>
      </c>
      <c r="B9" s="834"/>
      <c r="C9" s="834"/>
      <c r="D9" s="426">
        <v>1073785000</v>
      </c>
      <c r="K9" s="428"/>
      <c r="L9" s="428"/>
    </row>
    <row r="10" spans="1:12" s="427" customFormat="1" ht="18">
      <c r="A10" s="429"/>
      <c r="B10" s="429"/>
      <c r="J10" s="845" t="s">
        <v>1015</v>
      </c>
      <c r="K10" s="845"/>
      <c r="L10" s="845"/>
    </row>
    <row r="11" spans="1:12" s="427" customFormat="1" ht="49.5" customHeight="1">
      <c r="A11" s="846" t="s">
        <v>2</v>
      </c>
      <c r="B11" s="847" t="s">
        <v>70</v>
      </c>
      <c r="C11" s="848" t="s">
        <v>820</v>
      </c>
      <c r="D11" s="848"/>
      <c r="E11" s="848"/>
      <c r="F11" s="848"/>
      <c r="G11" s="848" t="s">
        <v>821</v>
      </c>
      <c r="H11" s="848"/>
      <c r="I11" s="848"/>
      <c r="J11" s="848"/>
      <c r="K11" s="848" t="s">
        <v>866</v>
      </c>
      <c r="L11" s="848" t="s">
        <v>822</v>
      </c>
    </row>
    <row r="12" spans="1:12" s="432" customFormat="1" ht="104.25" customHeight="1">
      <c r="A12" s="846"/>
      <c r="B12" s="847"/>
      <c r="C12" s="430" t="s">
        <v>867</v>
      </c>
      <c r="D12" s="431" t="s">
        <v>823</v>
      </c>
      <c r="E12" s="431" t="s">
        <v>824</v>
      </c>
      <c r="F12" s="430" t="s">
        <v>868</v>
      </c>
      <c r="G12" s="430" t="s">
        <v>867</v>
      </c>
      <c r="H12" s="431" t="s">
        <v>823</v>
      </c>
      <c r="I12" s="431" t="s">
        <v>824</v>
      </c>
      <c r="J12" s="430" t="s">
        <v>868</v>
      </c>
      <c r="K12" s="848"/>
      <c r="L12" s="848"/>
    </row>
    <row r="13" spans="1:12" s="432" customFormat="1" ht="17.25">
      <c r="A13" s="433">
        <v>1</v>
      </c>
      <c r="B13" s="434">
        <v>2</v>
      </c>
      <c r="C13" s="435">
        <v>3</v>
      </c>
      <c r="D13" s="434">
        <v>4</v>
      </c>
      <c r="E13" s="434">
        <v>5</v>
      </c>
      <c r="F13" s="435">
        <v>6</v>
      </c>
      <c r="G13" s="434">
        <v>7</v>
      </c>
      <c r="H13" s="434">
        <v>8</v>
      </c>
      <c r="I13" s="435">
        <v>9</v>
      </c>
      <c r="J13" s="434">
        <v>10</v>
      </c>
      <c r="K13" s="434">
        <v>11</v>
      </c>
      <c r="L13" s="435">
        <v>12</v>
      </c>
    </row>
    <row r="14" spans="1:12" s="427" customFormat="1" ht="21" customHeight="1">
      <c r="A14" s="436">
        <v>1</v>
      </c>
      <c r="B14" s="437" t="s">
        <v>825</v>
      </c>
      <c r="C14" s="438">
        <v>71494000</v>
      </c>
      <c r="D14" s="438">
        <v>71494000</v>
      </c>
      <c r="E14" s="438">
        <v>0</v>
      </c>
      <c r="F14" s="438">
        <f>C14</f>
        <v>71494000</v>
      </c>
      <c r="G14" s="438">
        <v>189132000</v>
      </c>
      <c r="H14" s="438">
        <v>189132000</v>
      </c>
      <c r="I14" s="438">
        <v>0</v>
      </c>
      <c r="J14" s="438">
        <f>G14</f>
        <v>189132000</v>
      </c>
      <c r="K14" s="438">
        <f>F14+J14</f>
        <v>260626000</v>
      </c>
      <c r="L14" s="438"/>
    </row>
    <row r="15" spans="1:12" s="427" customFormat="1" ht="21" customHeight="1">
      <c r="A15" s="436">
        <v>2</v>
      </c>
      <c r="B15" s="426" t="s">
        <v>826</v>
      </c>
      <c r="C15" s="438">
        <v>71554000</v>
      </c>
      <c r="D15" s="438">
        <v>71554000</v>
      </c>
      <c r="E15" s="438">
        <v>0</v>
      </c>
      <c r="F15" s="438">
        <f t="shared" ref="F15:F25" si="0">C15</f>
        <v>71554000</v>
      </c>
      <c r="G15" s="438">
        <v>189133000</v>
      </c>
      <c r="H15" s="438">
        <v>189133000</v>
      </c>
      <c r="I15" s="439">
        <v>0</v>
      </c>
      <c r="J15" s="438">
        <f t="shared" ref="J15:J25" si="1">G15</f>
        <v>189133000</v>
      </c>
      <c r="K15" s="438">
        <f t="shared" ref="K15:K25" si="2">F15+J15</f>
        <v>260687000</v>
      </c>
      <c r="L15" s="439"/>
    </row>
    <row r="16" spans="1:12" s="427" customFormat="1" ht="21" customHeight="1">
      <c r="A16" s="436">
        <v>3</v>
      </c>
      <c r="B16" s="426" t="s">
        <v>827</v>
      </c>
      <c r="C16" s="438">
        <v>0</v>
      </c>
      <c r="D16" s="438">
        <v>0</v>
      </c>
      <c r="E16" s="438">
        <v>0</v>
      </c>
      <c r="F16" s="438">
        <f t="shared" si="0"/>
        <v>0</v>
      </c>
      <c r="G16" s="438">
        <v>0</v>
      </c>
      <c r="H16" s="438">
        <v>0</v>
      </c>
      <c r="I16" s="439">
        <v>0</v>
      </c>
      <c r="J16" s="438">
        <f t="shared" si="1"/>
        <v>0</v>
      </c>
      <c r="K16" s="438">
        <f t="shared" si="2"/>
        <v>0</v>
      </c>
      <c r="L16" s="439"/>
    </row>
    <row r="17" spans="1:12" s="427" customFormat="1" ht="21" customHeight="1">
      <c r="A17" s="436">
        <v>4</v>
      </c>
      <c r="B17" s="426" t="s">
        <v>828</v>
      </c>
      <c r="C17" s="438">
        <v>71476000</v>
      </c>
      <c r="D17" s="438">
        <v>71476000</v>
      </c>
      <c r="E17" s="438">
        <v>0</v>
      </c>
      <c r="F17" s="438">
        <f t="shared" si="0"/>
        <v>71476000</v>
      </c>
      <c r="G17" s="438">
        <v>191630000</v>
      </c>
      <c r="H17" s="438">
        <v>191630000</v>
      </c>
      <c r="I17" s="439">
        <v>0</v>
      </c>
      <c r="J17" s="438">
        <f t="shared" si="1"/>
        <v>191630000</v>
      </c>
      <c r="K17" s="438">
        <f t="shared" si="2"/>
        <v>263106000</v>
      </c>
      <c r="L17" s="439"/>
    </row>
    <row r="18" spans="1:12" s="427" customFormat="1" ht="21" customHeight="1">
      <c r="A18" s="436">
        <v>5</v>
      </c>
      <c r="B18" s="426" t="s">
        <v>829</v>
      </c>
      <c r="C18" s="438">
        <v>71740000</v>
      </c>
      <c r="D18" s="438">
        <v>71740000</v>
      </c>
      <c r="E18" s="438">
        <v>0</v>
      </c>
      <c r="F18" s="438">
        <f t="shared" si="0"/>
        <v>71740000</v>
      </c>
      <c r="G18" s="438">
        <v>191538000</v>
      </c>
      <c r="H18" s="438">
        <v>191538000</v>
      </c>
      <c r="I18" s="439">
        <v>0</v>
      </c>
      <c r="J18" s="438">
        <f t="shared" si="1"/>
        <v>191538000</v>
      </c>
      <c r="K18" s="438">
        <f t="shared" si="2"/>
        <v>263278000</v>
      </c>
      <c r="L18" s="439"/>
    </row>
    <row r="19" spans="1:12" s="427" customFormat="1" ht="21" customHeight="1">
      <c r="A19" s="436">
        <v>6</v>
      </c>
      <c r="B19" s="426" t="s">
        <v>830</v>
      </c>
      <c r="C19" s="438">
        <v>71621000</v>
      </c>
      <c r="D19" s="438">
        <v>71621000</v>
      </c>
      <c r="E19" s="438">
        <v>0</v>
      </c>
      <c r="F19" s="438">
        <f t="shared" si="0"/>
        <v>71621000</v>
      </c>
      <c r="G19" s="438">
        <v>191774000</v>
      </c>
      <c r="H19" s="438">
        <v>191774000</v>
      </c>
      <c r="I19" s="439">
        <v>0</v>
      </c>
      <c r="J19" s="438">
        <f t="shared" si="1"/>
        <v>191774000</v>
      </c>
      <c r="K19" s="438">
        <f t="shared" si="2"/>
        <v>263395000</v>
      </c>
      <c r="L19" s="439"/>
    </row>
    <row r="20" spans="1:12" s="427" customFormat="1" ht="21" customHeight="1">
      <c r="A20" s="436">
        <v>7</v>
      </c>
      <c r="B20" s="426" t="s">
        <v>831</v>
      </c>
      <c r="C20" s="438">
        <v>71686000</v>
      </c>
      <c r="D20" s="438">
        <v>71686000</v>
      </c>
      <c r="E20" s="438">
        <v>0</v>
      </c>
      <c r="F20" s="438">
        <f t="shared" si="0"/>
        <v>71686000</v>
      </c>
      <c r="G20" s="438">
        <v>163383000</v>
      </c>
      <c r="H20" s="438">
        <v>163383000</v>
      </c>
      <c r="I20" s="439">
        <v>0</v>
      </c>
      <c r="J20" s="438">
        <f t="shared" si="1"/>
        <v>163383000</v>
      </c>
      <c r="K20" s="438">
        <f t="shared" si="2"/>
        <v>235069000</v>
      </c>
      <c r="L20" s="439"/>
    </row>
    <row r="21" spans="1:12" s="427" customFormat="1" ht="21" customHeight="1">
      <c r="A21" s="436">
        <v>8</v>
      </c>
      <c r="B21" s="426" t="s">
        <v>832</v>
      </c>
      <c r="C21" s="438">
        <v>71790000</v>
      </c>
      <c r="D21" s="438">
        <v>71790000</v>
      </c>
      <c r="E21" s="438">
        <v>0</v>
      </c>
      <c r="F21" s="438">
        <f t="shared" si="0"/>
        <v>71790000</v>
      </c>
      <c r="G21" s="438">
        <v>163385500</v>
      </c>
      <c r="H21" s="438">
        <v>163385500</v>
      </c>
      <c r="I21" s="439">
        <v>0</v>
      </c>
      <c r="J21" s="438">
        <f t="shared" si="1"/>
        <v>163385500</v>
      </c>
      <c r="K21" s="438">
        <f t="shared" si="2"/>
        <v>235175500</v>
      </c>
      <c r="L21" s="439"/>
    </row>
    <row r="22" spans="1:12" s="427" customFormat="1" ht="21" customHeight="1">
      <c r="A22" s="436">
        <v>9</v>
      </c>
      <c r="B22" s="426" t="s">
        <v>833</v>
      </c>
      <c r="C22" s="438">
        <v>71361000</v>
      </c>
      <c r="D22" s="438">
        <v>71361000</v>
      </c>
      <c r="E22" s="438">
        <v>0</v>
      </c>
      <c r="F22" s="438">
        <f t="shared" si="0"/>
        <v>71361000</v>
      </c>
      <c r="G22" s="438">
        <v>163400500</v>
      </c>
      <c r="H22" s="438">
        <v>163400500</v>
      </c>
      <c r="I22" s="439">
        <v>0</v>
      </c>
      <c r="J22" s="438">
        <f t="shared" si="1"/>
        <v>163400500</v>
      </c>
      <c r="K22" s="438">
        <f t="shared" si="2"/>
        <v>234761500</v>
      </c>
      <c r="L22" s="439"/>
    </row>
    <row r="23" spans="1:12" s="427" customFormat="1" ht="21" customHeight="1">
      <c r="A23" s="436">
        <v>10</v>
      </c>
      <c r="B23" s="426" t="s">
        <v>1018</v>
      </c>
      <c r="C23" s="438">
        <v>0</v>
      </c>
      <c r="D23" s="438">
        <v>0</v>
      </c>
      <c r="E23" s="438">
        <v>0</v>
      </c>
      <c r="F23" s="438">
        <f t="shared" si="0"/>
        <v>0</v>
      </c>
      <c r="G23" s="438">
        <v>0</v>
      </c>
      <c r="H23" s="438">
        <v>0</v>
      </c>
      <c r="I23" s="439">
        <v>0</v>
      </c>
      <c r="J23" s="438">
        <f t="shared" si="1"/>
        <v>0</v>
      </c>
      <c r="K23" s="438">
        <f t="shared" si="2"/>
        <v>0</v>
      </c>
      <c r="L23" s="439"/>
    </row>
    <row r="24" spans="1:12" s="427" customFormat="1" ht="21" customHeight="1">
      <c r="A24" s="436">
        <v>11</v>
      </c>
      <c r="B24" s="426" t="s">
        <v>1019</v>
      </c>
      <c r="C24" s="438">
        <v>0</v>
      </c>
      <c r="D24" s="438">
        <v>0</v>
      </c>
      <c r="E24" s="438">
        <v>0</v>
      </c>
      <c r="F24" s="438">
        <f t="shared" si="0"/>
        <v>0</v>
      </c>
      <c r="G24" s="438">
        <v>0</v>
      </c>
      <c r="H24" s="438">
        <v>0</v>
      </c>
      <c r="I24" s="439">
        <v>0</v>
      </c>
      <c r="J24" s="438">
        <f t="shared" si="1"/>
        <v>0</v>
      </c>
      <c r="K24" s="438">
        <f t="shared" si="2"/>
        <v>0</v>
      </c>
      <c r="L24" s="439"/>
    </row>
    <row r="25" spans="1:12" s="427" customFormat="1" ht="21" customHeight="1">
      <c r="A25" s="436">
        <v>12</v>
      </c>
      <c r="B25" s="426" t="s">
        <v>1020</v>
      </c>
      <c r="C25" s="438">
        <v>0</v>
      </c>
      <c r="D25" s="438">
        <v>0</v>
      </c>
      <c r="E25" s="438">
        <v>0</v>
      </c>
      <c r="F25" s="438">
        <f t="shared" si="0"/>
        <v>0</v>
      </c>
      <c r="G25" s="438">
        <v>0</v>
      </c>
      <c r="H25" s="438">
        <v>0</v>
      </c>
      <c r="I25" s="439">
        <v>0</v>
      </c>
      <c r="J25" s="438">
        <f t="shared" si="1"/>
        <v>0</v>
      </c>
      <c r="K25" s="438">
        <f t="shared" si="2"/>
        <v>0</v>
      </c>
      <c r="L25" s="439"/>
    </row>
    <row r="26" spans="1:12" s="427" customFormat="1" ht="23.25" customHeight="1">
      <c r="B26" s="440" t="s">
        <v>15</v>
      </c>
      <c r="C26" s="438">
        <f>SUM(C14:C22)</f>
        <v>572722000</v>
      </c>
      <c r="D26" s="438">
        <f t="shared" ref="D26:I26" si="3">SUM(D14:D22)</f>
        <v>572722000</v>
      </c>
      <c r="E26" s="438">
        <f t="shared" si="3"/>
        <v>0</v>
      </c>
      <c r="F26" s="438">
        <f>SUM(F14:F25)</f>
        <v>572722000</v>
      </c>
      <c r="G26" s="438">
        <f t="shared" si="3"/>
        <v>1443376000</v>
      </c>
      <c r="H26" s="438">
        <f t="shared" si="3"/>
        <v>1443376000</v>
      </c>
      <c r="I26" s="438">
        <f t="shared" si="3"/>
        <v>0</v>
      </c>
      <c r="J26" s="438">
        <f>SUM(J14:J25)</f>
        <v>1443376000</v>
      </c>
      <c r="K26" s="438">
        <f>SUM(K14:K25)</f>
        <v>2016098000</v>
      </c>
      <c r="L26" s="438"/>
    </row>
    <row r="27" spans="1:12" s="427" customFormat="1" ht="16.5"/>
    <row r="28" spans="1:12" ht="15" customHeight="1">
      <c r="A28" s="422" t="s">
        <v>837</v>
      </c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2" ht="15" customHeight="1">
      <c r="A29" s="838" t="s">
        <v>845</v>
      </c>
      <c r="B29" s="838"/>
      <c r="C29" s="838"/>
      <c r="D29" s="838"/>
      <c r="E29" s="838"/>
      <c r="F29" s="838"/>
      <c r="G29" s="838"/>
      <c r="H29" s="838"/>
      <c r="I29" s="838"/>
      <c r="J29" s="838"/>
    </row>
    <row r="30" spans="1:12" ht="15" customHeight="1">
      <c r="A30" s="838" t="s">
        <v>846</v>
      </c>
      <c r="B30" s="838"/>
      <c r="C30" s="838"/>
      <c r="D30" s="838"/>
      <c r="E30" s="424"/>
      <c r="F30" s="424"/>
      <c r="G30" s="424"/>
      <c r="H30" s="424"/>
      <c r="I30" s="424"/>
      <c r="J30" s="424"/>
    </row>
    <row r="31" spans="1:12" ht="15" customHeight="1">
      <c r="A31" s="838" t="s">
        <v>847</v>
      </c>
      <c r="B31" s="838"/>
      <c r="C31" s="838"/>
      <c r="D31" s="838"/>
      <c r="E31" s="838"/>
      <c r="F31" s="838"/>
      <c r="G31" s="838"/>
      <c r="H31" s="838"/>
      <c r="I31" s="838"/>
      <c r="J31" s="838"/>
    </row>
    <row r="32" spans="1:12" ht="13.5" customHeight="1">
      <c r="A32" s="842"/>
      <c r="B32" s="843"/>
      <c r="C32" s="843"/>
      <c r="D32" s="843"/>
      <c r="E32" s="843"/>
      <c r="F32" s="843"/>
      <c r="G32" s="843"/>
      <c r="H32" s="843"/>
      <c r="I32" s="844"/>
      <c r="J32" s="844"/>
    </row>
    <row r="33" spans="1:13" ht="15" customHeight="1">
      <c r="A33" s="242"/>
      <c r="B33" s="243"/>
      <c r="C33" s="243"/>
      <c r="D33" s="243"/>
      <c r="E33" s="243"/>
      <c r="F33" s="243"/>
      <c r="G33" s="243"/>
      <c r="H33" s="243"/>
      <c r="I33" s="242"/>
      <c r="J33" s="242"/>
    </row>
    <row r="34" spans="1:13" ht="15" customHeight="1">
      <c r="A34" s="280" t="s">
        <v>1021</v>
      </c>
      <c r="B34" s="268"/>
      <c r="C34" s="243"/>
      <c r="D34" s="243"/>
      <c r="E34" s="243"/>
      <c r="F34" s="243"/>
      <c r="G34" s="243"/>
      <c r="H34" s="243"/>
      <c r="I34" s="242"/>
      <c r="J34" s="242"/>
    </row>
    <row r="35" spans="1:13" ht="15" customHeight="1">
      <c r="A35" s="242"/>
      <c r="B35" s="243"/>
      <c r="C35" s="243"/>
      <c r="D35" s="243"/>
      <c r="E35" s="243"/>
      <c r="F35" s="243"/>
      <c r="G35" s="243"/>
      <c r="H35" s="243"/>
      <c r="I35" s="242"/>
      <c r="J35" s="242"/>
    </row>
    <row r="36" spans="1:13" ht="15" customHeight="1">
      <c r="A36" s="244"/>
      <c r="B36" s="244"/>
      <c r="C36" s="244"/>
      <c r="D36" s="244"/>
      <c r="E36" s="244"/>
      <c r="I36" s="841" t="s">
        <v>848</v>
      </c>
      <c r="J36" s="841"/>
      <c r="K36" s="841"/>
      <c r="L36" s="841"/>
      <c r="M36" s="841"/>
    </row>
    <row r="37" spans="1:13" ht="15" customHeight="1">
      <c r="A37" s="244"/>
      <c r="B37" s="244"/>
      <c r="C37" s="244"/>
      <c r="D37" s="244"/>
      <c r="E37" s="244"/>
      <c r="I37" s="841" t="s">
        <v>849</v>
      </c>
      <c r="J37" s="841"/>
      <c r="K37" s="841"/>
      <c r="L37" s="841"/>
      <c r="M37" s="841"/>
    </row>
    <row r="38" spans="1:13">
      <c r="C38" s="244"/>
      <c r="D38" s="244"/>
      <c r="E38" s="244"/>
      <c r="I38" s="266"/>
      <c r="J38" s="266"/>
      <c r="K38" s="246"/>
    </row>
    <row r="39" spans="1:13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</row>
  </sheetData>
  <mergeCells count="22">
    <mergeCell ref="A31:J31"/>
    <mergeCell ref="J2:L2"/>
    <mergeCell ref="A6:C6"/>
    <mergeCell ref="I36:M36"/>
    <mergeCell ref="I37:M37"/>
    <mergeCell ref="A29:J29"/>
    <mergeCell ref="A30:D30"/>
    <mergeCell ref="A32:H32"/>
    <mergeCell ref="I32:J32"/>
    <mergeCell ref="J10:L10"/>
    <mergeCell ref="A11:A12"/>
    <mergeCell ref="B11:B12"/>
    <mergeCell ref="C11:F11"/>
    <mergeCell ref="G11:J11"/>
    <mergeCell ref="K11:K12"/>
    <mergeCell ref="L11:L12"/>
    <mergeCell ref="A9:C9"/>
    <mergeCell ref="A3:K3"/>
    <mergeCell ref="A4:L4"/>
    <mergeCell ref="A5:L5"/>
    <mergeCell ref="A8:C8"/>
    <mergeCell ref="K8:L8"/>
  </mergeCells>
  <printOptions horizontalCentered="1"/>
  <pageMargins left="0.70866141732283505" right="0.70866141732283505" top="0.98622047199999996" bottom="0" header="0.31496062992126" footer="0.31496062992126"/>
  <pageSetup paperSize="9" scale="5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7"/>
  <sheetViews>
    <sheetView view="pageBreakPreview" topLeftCell="A22" zoomScale="85" zoomScaleSheetLayoutView="85" workbookViewId="0">
      <selection activeCell="O27" sqref="O27"/>
    </sheetView>
  </sheetViews>
  <sheetFormatPr defaultRowHeight="12.75"/>
  <cols>
    <col min="1" max="1" width="7.42578125" style="137" customWidth="1"/>
    <col min="2" max="2" width="18.140625" style="137" bestFit="1" customWidth="1"/>
    <col min="3" max="3" width="11" style="137" customWidth="1"/>
    <col min="4" max="4" width="10" style="137" customWidth="1"/>
    <col min="5" max="5" width="11.85546875" style="137" customWidth="1"/>
    <col min="6" max="6" width="12.140625" style="137" customWidth="1"/>
    <col min="7" max="7" width="13.28515625" style="137" customWidth="1"/>
    <col min="8" max="8" width="14.5703125" style="137" customWidth="1"/>
    <col min="9" max="9" width="12.7109375" style="137" customWidth="1"/>
    <col min="10" max="10" width="14" style="137" customWidth="1"/>
    <col min="11" max="11" width="10.85546875" style="137" customWidth="1"/>
    <col min="12" max="12" width="11.5703125" style="137" customWidth="1"/>
    <col min="13" max="16384" width="9.140625" style="137"/>
  </cols>
  <sheetData>
    <row r="1" spans="1:12" s="72" customFormat="1">
      <c r="E1" s="1221"/>
      <c r="F1" s="1221"/>
      <c r="G1" s="1221"/>
      <c r="H1" s="1221"/>
      <c r="I1" s="1221"/>
      <c r="J1" s="212" t="s">
        <v>646</v>
      </c>
    </row>
    <row r="2" spans="1:12" s="72" customFormat="1" ht="15">
      <c r="A2" s="1222" t="s">
        <v>0</v>
      </c>
      <c r="B2" s="1222"/>
      <c r="C2" s="1222"/>
      <c r="D2" s="1222"/>
      <c r="E2" s="1222"/>
      <c r="F2" s="1222"/>
      <c r="G2" s="1222"/>
      <c r="H2" s="1222"/>
      <c r="I2" s="1222"/>
      <c r="J2" s="1222"/>
    </row>
    <row r="3" spans="1:12" s="72" customFormat="1" ht="20.25">
      <c r="A3" s="1032" t="s">
        <v>717</v>
      </c>
      <c r="B3" s="1032"/>
      <c r="C3" s="1032"/>
      <c r="D3" s="1032"/>
      <c r="E3" s="1032"/>
      <c r="F3" s="1032"/>
      <c r="G3" s="1032"/>
      <c r="H3" s="1032"/>
      <c r="I3" s="1032"/>
      <c r="J3" s="1032"/>
    </row>
    <row r="4" spans="1:12" s="72" customFormat="1" ht="14.25" customHeight="1"/>
    <row r="5" spans="1:12" ht="19.5" customHeight="1">
      <c r="A5" s="1223" t="s">
        <v>795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</row>
    <row r="6" spans="1:12" ht="13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</row>
    <row r="7" spans="1:12" ht="0.75" customHeight="1"/>
    <row r="8" spans="1:12" ht="15.75">
      <c r="A8" s="840" t="s">
        <v>850</v>
      </c>
      <c r="B8" s="840"/>
      <c r="C8" s="840"/>
      <c r="H8" s="1224"/>
      <c r="I8" s="1224"/>
      <c r="J8" s="1224"/>
      <c r="K8" s="1224"/>
      <c r="L8" s="1224"/>
    </row>
    <row r="9" spans="1:12" ht="18" customHeight="1">
      <c r="A9" s="1036" t="s">
        <v>2</v>
      </c>
      <c r="B9" s="1036" t="s">
        <v>32</v>
      </c>
      <c r="C9" s="1210" t="s">
        <v>647</v>
      </c>
      <c r="D9" s="1210"/>
      <c r="E9" s="1210" t="s">
        <v>119</v>
      </c>
      <c r="F9" s="1210"/>
      <c r="G9" s="1210" t="s">
        <v>648</v>
      </c>
      <c r="H9" s="1210"/>
      <c r="I9" s="1210" t="s">
        <v>120</v>
      </c>
      <c r="J9" s="1210"/>
      <c r="K9" s="1210" t="s">
        <v>121</v>
      </c>
      <c r="L9" s="1210"/>
    </row>
    <row r="10" spans="1:12" ht="44.25" customHeight="1">
      <c r="A10" s="1036"/>
      <c r="B10" s="1036"/>
      <c r="C10" s="76" t="s">
        <v>649</v>
      </c>
      <c r="D10" s="76" t="s">
        <v>650</v>
      </c>
      <c r="E10" s="76" t="s">
        <v>651</v>
      </c>
      <c r="F10" s="76" t="s">
        <v>652</v>
      </c>
      <c r="G10" s="76" t="s">
        <v>651</v>
      </c>
      <c r="H10" s="76" t="s">
        <v>652</v>
      </c>
      <c r="I10" s="76" t="s">
        <v>649</v>
      </c>
      <c r="J10" s="76" t="s">
        <v>650</v>
      </c>
      <c r="K10" s="76" t="s">
        <v>649</v>
      </c>
      <c r="L10" s="76" t="s">
        <v>650</v>
      </c>
    </row>
    <row r="11" spans="1:12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</row>
    <row r="12" spans="1:12" ht="15">
      <c r="A12" s="604">
        <v>1</v>
      </c>
      <c r="B12" s="458" t="s">
        <v>869</v>
      </c>
      <c r="C12" s="1212" t="s">
        <v>895</v>
      </c>
      <c r="D12" s="1213"/>
      <c r="E12" s="1213"/>
      <c r="F12" s="1213"/>
      <c r="G12" s="1213"/>
      <c r="H12" s="1213"/>
      <c r="I12" s="1213"/>
      <c r="J12" s="1213"/>
      <c r="K12" s="1213"/>
      <c r="L12" s="1214"/>
    </row>
    <row r="13" spans="1:12" ht="15">
      <c r="A13" s="604">
        <v>2</v>
      </c>
      <c r="B13" s="458" t="s">
        <v>870</v>
      </c>
      <c r="C13" s="1215"/>
      <c r="D13" s="1216"/>
      <c r="E13" s="1216"/>
      <c r="F13" s="1216"/>
      <c r="G13" s="1216"/>
      <c r="H13" s="1216"/>
      <c r="I13" s="1216"/>
      <c r="J13" s="1216"/>
      <c r="K13" s="1216"/>
      <c r="L13" s="1217"/>
    </row>
    <row r="14" spans="1:12" ht="15">
      <c r="A14" s="604">
        <v>3</v>
      </c>
      <c r="B14" s="458" t="s">
        <v>871</v>
      </c>
      <c r="C14" s="1215"/>
      <c r="D14" s="1216"/>
      <c r="E14" s="1216"/>
      <c r="F14" s="1216"/>
      <c r="G14" s="1216"/>
      <c r="H14" s="1216"/>
      <c r="I14" s="1216"/>
      <c r="J14" s="1216"/>
      <c r="K14" s="1216"/>
      <c r="L14" s="1217"/>
    </row>
    <row r="15" spans="1:12" ht="15">
      <c r="A15" s="604">
        <v>4</v>
      </c>
      <c r="B15" s="458" t="s">
        <v>872</v>
      </c>
      <c r="C15" s="1215"/>
      <c r="D15" s="1216"/>
      <c r="E15" s="1216"/>
      <c r="F15" s="1216"/>
      <c r="G15" s="1216"/>
      <c r="H15" s="1216"/>
      <c r="I15" s="1216"/>
      <c r="J15" s="1216"/>
      <c r="K15" s="1216"/>
      <c r="L15" s="1217"/>
    </row>
    <row r="16" spans="1:12" ht="15">
      <c r="A16" s="604">
        <v>5</v>
      </c>
      <c r="B16" s="458" t="s">
        <v>873</v>
      </c>
      <c r="C16" s="1215"/>
      <c r="D16" s="1216"/>
      <c r="E16" s="1216"/>
      <c r="F16" s="1216"/>
      <c r="G16" s="1216"/>
      <c r="H16" s="1216"/>
      <c r="I16" s="1216"/>
      <c r="J16" s="1216"/>
      <c r="K16" s="1216"/>
      <c r="L16" s="1217"/>
    </row>
    <row r="17" spans="1:12" ht="15">
      <c r="A17" s="604">
        <v>6</v>
      </c>
      <c r="B17" s="458" t="s">
        <v>874</v>
      </c>
      <c r="C17" s="1215"/>
      <c r="D17" s="1216"/>
      <c r="E17" s="1216"/>
      <c r="F17" s="1216"/>
      <c r="G17" s="1216"/>
      <c r="H17" s="1216"/>
      <c r="I17" s="1216"/>
      <c r="J17" s="1216"/>
      <c r="K17" s="1216"/>
      <c r="L17" s="1217"/>
    </row>
    <row r="18" spans="1:12" ht="15">
      <c r="A18" s="604">
        <v>7</v>
      </c>
      <c r="B18" s="458" t="s">
        <v>875</v>
      </c>
      <c r="C18" s="1215"/>
      <c r="D18" s="1216"/>
      <c r="E18" s="1216"/>
      <c r="F18" s="1216"/>
      <c r="G18" s="1216"/>
      <c r="H18" s="1216"/>
      <c r="I18" s="1216"/>
      <c r="J18" s="1216"/>
      <c r="K18" s="1216"/>
      <c r="L18" s="1217"/>
    </row>
    <row r="19" spans="1:12" ht="15">
      <c r="A19" s="604">
        <v>8</v>
      </c>
      <c r="B19" s="458" t="s">
        <v>876</v>
      </c>
      <c r="C19" s="1215"/>
      <c r="D19" s="1216"/>
      <c r="E19" s="1216"/>
      <c r="F19" s="1216"/>
      <c r="G19" s="1216"/>
      <c r="H19" s="1216"/>
      <c r="I19" s="1216"/>
      <c r="J19" s="1216"/>
      <c r="K19" s="1216"/>
      <c r="L19" s="1217"/>
    </row>
    <row r="20" spans="1:12" ht="15">
      <c r="A20" s="604">
        <v>9</v>
      </c>
      <c r="B20" s="458" t="s">
        <v>877</v>
      </c>
      <c r="C20" s="1215"/>
      <c r="D20" s="1216"/>
      <c r="E20" s="1216"/>
      <c r="F20" s="1216"/>
      <c r="G20" s="1216"/>
      <c r="H20" s="1216"/>
      <c r="I20" s="1216"/>
      <c r="J20" s="1216"/>
      <c r="K20" s="1216"/>
      <c r="L20" s="1217"/>
    </row>
    <row r="21" spans="1:12" ht="15">
      <c r="A21" s="604">
        <v>10</v>
      </c>
      <c r="B21" s="458" t="s">
        <v>878</v>
      </c>
      <c r="C21" s="1215"/>
      <c r="D21" s="1216"/>
      <c r="E21" s="1216"/>
      <c r="F21" s="1216"/>
      <c r="G21" s="1216"/>
      <c r="H21" s="1216"/>
      <c r="I21" s="1216"/>
      <c r="J21" s="1216"/>
      <c r="K21" s="1216"/>
      <c r="L21" s="1217"/>
    </row>
    <row r="22" spans="1:12" ht="15">
      <c r="A22" s="604">
        <v>11</v>
      </c>
      <c r="B22" s="458" t="s">
        <v>879</v>
      </c>
      <c r="C22" s="1215"/>
      <c r="D22" s="1216"/>
      <c r="E22" s="1216"/>
      <c r="F22" s="1216"/>
      <c r="G22" s="1216"/>
      <c r="H22" s="1216"/>
      <c r="I22" s="1216"/>
      <c r="J22" s="1216"/>
      <c r="K22" s="1216"/>
      <c r="L22" s="1217"/>
    </row>
    <row r="23" spans="1:12" ht="15">
      <c r="A23" s="604">
        <v>12</v>
      </c>
      <c r="B23" s="458" t="s">
        <v>880</v>
      </c>
      <c r="C23" s="1215"/>
      <c r="D23" s="1216"/>
      <c r="E23" s="1216"/>
      <c r="F23" s="1216"/>
      <c r="G23" s="1216"/>
      <c r="H23" s="1216"/>
      <c r="I23" s="1216"/>
      <c r="J23" s="1216"/>
      <c r="K23" s="1216"/>
      <c r="L23" s="1217"/>
    </row>
    <row r="24" spans="1:12" ht="15">
      <c r="A24" s="604">
        <v>13</v>
      </c>
      <c r="B24" s="458" t="s">
        <v>881</v>
      </c>
      <c r="C24" s="1215"/>
      <c r="D24" s="1216"/>
      <c r="E24" s="1216"/>
      <c r="F24" s="1216"/>
      <c r="G24" s="1216"/>
      <c r="H24" s="1216"/>
      <c r="I24" s="1216"/>
      <c r="J24" s="1216"/>
      <c r="K24" s="1216"/>
      <c r="L24" s="1217"/>
    </row>
    <row r="25" spans="1:12" ht="15">
      <c r="A25" s="604">
        <v>14</v>
      </c>
      <c r="B25" s="458" t="s">
        <v>882</v>
      </c>
      <c r="C25" s="1215"/>
      <c r="D25" s="1216"/>
      <c r="E25" s="1216"/>
      <c r="F25" s="1216"/>
      <c r="G25" s="1216"/>
      <c r="H25" s="1216"/>
      <c r="I25" s="1216"/>
      <c r="J25" s="1216"/>
      <c r="K25" s="1216"/>
      <c r="L25" s="1217"/>
    </row>
    <row r="26" spans="1:12" s="488" customFormat="1" ht="15">
      <c r="A26" s="604">
        <v>15</v>
      </c>
      <c r="B26" s="458" t="s">
        <v>883</v>
      </c>
      <c r="C26" s="1215"/>
      <c r="D26" s="1216"/>
      <c r="E26" s="1216"/>
      <c r="F26" s="1216"/>
      <c r="G26" s="1216"/>
      <c r="H26" s="1216"/>
      <c r="I26" s="1216"/>
      <c r="J26" s="1216"/>
      <c r="K26" s="1216"/>
      <c r="L26" s="1217"/>
    </row>
    <row r="27" spans="1:12" s="488" customFormat="1" ht="15">
      <c r="A27" s="604">
        <v>16</v>
      </c>
      <c r="B27" s="458" t="s">
        <v>884</v>
      </c>
      <c r="C27" s="1215"/>
      <c r="D27" s="1216"/>
      <c r="E27" s="1216"/>
      <c r="F27" s="1216"/>
      <c r="G27" s="1216"/>
      <c r="H27" s="1216"/>
      <c r="I27" s="1216"/>
      <c r="J27" s="1216"/>
      <c r="K27" s="1216"/>
      <c r="L27" s="1217"/>
    </row>
    <row r="28" spans="1:12" s="488" customFormat="1" ht="15">
      <c r="A28" s="604">
        <v>17</v>
      </c>
      <c r="B28" s="458" t="s">
        <v>885</v>
      </c>
      <c r="C28" s="1215"/>
      <c r="D28" s="1216"/>
      <c r="E28" s="1216"/>
      <c r="F28" s="1216"/>
      <c r="G28" s="1216"/>
      <c r="H28" s="1216"/>
      <c r="I28" s="1216"/>
      <c r="J28" s="1216"/>
      <c r="K28" s="1216"/>
      <c r="L28" s="1217"/>
    </row>
    <row r="29" spans="1:12" s="488" customFormat="1" ht="15">
      <c r="A29" s="604">
        <v>18</v>
      </c>
      <c r="B29" s="458" t="s">
        <v>888</v>
      </c>
      <c r="C29" s="1215"/>
      <c r="D29" s="1216"/>
      <c r="E29" s="1216"/>
      <c r="F29" s="1216"/>
      <c r="G29" s="1216"/>
      <c r="H29" s="1216"/>
      <c r="I29" s="1216"/>
      <c r="J29" s="1216"/>
      <c r="K29" s="1216"/>
      <c r="L29" s="1217"/>
    </row>
    <row r="30" spans="1:12" s="488" customFormat="1" ht="15">
      <c r="A30" s="604">
        <v>19</v>
      </c>
      <c r="B30" s="458" t="s">
        <v>886</v>
      </c>
      <c r="C30" s="1215"/>
      <c r="D30" s="1216"/>
      <c r="E30" s="1216"/>
      <c r="F30" s="1216"/>
      <c r="G30" s="1216"/>
      <c r="H30" s="1216"/>
      <c r="I30" s="1216"/>
      <c r="J30" s="1216"/>
      <c r="K30" s="1216"/>
      <c r="L30" s="1217"/>
    </row>
    <row r="31" spans="1:12" s="488" customFormat="1" ht="15">
      <c r="A31" s="604">
        <v>20</v>
      </c>
      <c r="B31" s="458" t="s">
        <v>887</v>
      </c>
      <c r="C31" s="1215"/>
      <c r="D31" s="1216"/>
      <c r="E31" s="1216"/>
      <c r="F31" s="1216"/>
      <c r="G31" s="1216"/>
      <c r="H31" s="1216"/>
      <c r="I31" s="1216"/>
      <c r="J31" s="1216"/>
      <c r="K31" s="1216"/>
      <c r="L31" s="1217"/>
    </row>
    <row r="32" spans="1:12" ht="15">
      <c r="A32" s="604">
        <v>21</v>
      </c>
      <c r="B32" s="458" t="s">
        <v>915</v>
      </c>
      <c r="C32" s="1215"/>
      <c r="D32" s="1216"/>
      <c r="E32" s="1216"/>
      <c r="F32" s="1216"/>
      <c r="G32" s="1216"/>
      <c r="H32" s="1216"/>
      <c r="I32" s="1216"/>
      <c r="J32" s="1216"/>
      <c r="K32" s="1216"/>
      <c r="L32" s="1217"/>
    </row>
    <row r="33" spans="1:13" ht="15">
      <c r="A33" s="604">
        <v>22</v>
      </c>
      <c r="B33" s="458" t="s">
        <v>890</v>
      </c>
      <c r="C33" s="1215"/>
      <c r="D33" s="1216"/>
      <c r="E33" s="1216"/>
      <c r="F33" s="1216"/>
      <c r="G33" s="1216"/>
      <c r="H33" s="1216"/>
      <c r="I33" s="1216"/>
      <c r="J33" s="1216"/>
      <c r="K33" s="1216"/>
      <c r="L33" s="1217"/>
    </row>
    <row r="34" spans="1:13">
      <c r="B34" s="75" t="s">
        <v>15</v>
      </c>
      <c r="C34" s="1218"/>
      <c r="D34" s="1219"/>
      <c r="E34" s="1219"/>
      <c r="F34" s="1219"/>
      <c r="G34" s="1219"/>
      <c r="H34" s="1219"/>
      <c r="I34" s="1219"/>
      <c r="J34" s="1219"/>
      <c r="K34" s="1219"/>
      <c r="L34" s="1220"/>
    </row>
    <row r="35" spans="1:13">
      <c r="A35" s="81"/>
      <c r="B35" s="99"/>
      <c r="C35" s="99"/>
      <c r="D35" s="214"/>
      <c r="E35" s="214"/>
      <c r="F35" s="214"/>
      <c r="G35" s="214"/>
      <c r="H35" s="214"/>
      <c r="I35" s="214"/>
      <c r="J35" s="214"/>
    </row>
    <row r="36" spans="1:13">
      <c r="A36" s="81"/>
      <c r="B36" s="99"/>
      <c r="C36" s="99"/>
      <c r="D36" s="214"/>
      <c r="E36" s="214"/>
      <c r="F36" s="214"/>
      <c r="G36" s="214"/>
      <c r="H36" s="214"/>
      <c r="I36" s="214"/>
      <c r="J36" s="214"/>
    </row>
    <row r="37" spans="1:13" ht="15.75">
      <c r="A37" s="11" t="s">
        <v>1022</v>
      </c>
      <c r="B37" s="83"/>
      <c r="C37" s="99"/>
      <c r="D37" s="214"/>
      <c r="E37" s="214"/>
      <c r="F37" s="214"/>
      <c r="G37" s="214"/>
      <c r="H37" s="214"/>
      <c r="I37" s="214"/>
      <c r="J37" s="214"/>
    </row>
    <row r="38" spans="1:13" ht="15.75" customHeight="1">
      <c r="C38" s="84"/>
      <c r="D38" s="84"/>
      <c r="E38" s="84"/>
      <c r="F38" s="84"/>
      <c r="G38" s="84"/>
      <c r="I38" s="288"/>
      <c r="J38" s="288"/>
    </row>
    <row r="39" spans="1:13" ht="22.5" customHeight="1">
      <c r="A39" s="288"/>
      <c r="B39" s="288"/>
      <c r="C39" s="288"/>
      <c r="D39" s="288"/>
      <c r="E39" s="288"/>
      <c r="F39" s="288"/>
      <c r="G39" s="288"/>
      <c r="H39" s="288"/>
      <c r="I39" s="841" t="s">
        <v>848</v>
      </c>
      <c r="J39" s="841"/>
      <c r="K39" s="841"/>
      <c r="L39" s="841"/>
      <c r="M39" s="841"/>
    </row>
    <row r="40" spans="1:13" ht="12.75" customHeight="1">
      <c r="A40" s="255"/>
      <c r="B40" s="255"/>
      <c r="C40" s="255"/>
      <c r="D40" s="255"/>
      <c r="E40" s="255"/>
      <c r="F40" s="255"/>
      <c r="G40" s="255"/>
      <c r="H40" s="288"/>
      <c r="I40" s="841" t="s">
        <v>849</v>
      </c>
      <c r="J40" s="841"/>
      <c r="K40" s="841"/>
      <c r="L40" s="841"/>
      <c r="M40" s="841"/>
    </row>
    <row r="41" spans="1:13">
      <c r="A41" s="84"/>
      <c r="B41" s="84"/>
      <c r="C41" s="84"/>
      <c r="D41" s="254"/>
      <c r="E41" s="84"/>
      <c r="F41" s="254"/>
      <c r="G41" s="254"/>
      <c r="H41" s="190"/>
      <c r="I41" s="190"/>
      <c r="J41" s="190"/>
      <c r="K41" s="254"/>
    </row>
    <row r="45" spans="1:13">
      <c r="A45" s="1211"/>
      <c r="B45" s="1211"/>
      <c r="C45" s="1211"/>
      <c r="D45" s="1211"/>
      <c r="E45" s="1211"/>
      <c r="F45" s="1211"/>
      <c r="G45" s="1211"/>
      <c r="H45" s="1211"/>
      <c r="I45" s="1211"/>
      <c r="J45" s="1211"/>
    </row>
    <row r="47" spans="1:13">
      <c r="A47" s="1211"/>
      <c r="B47" s="1211"/>
      <c r="C47" s="1211"/>
      <c r="D47" s="1211"/>
      <c r="E47" s="1211"/>
      <c r="F47" s="1211"/>
      <c r="G47" s="1211"/>
      <c r="H47" s="1211"/>
      <c r="I47" s="1211"/>
      <c r="J47" s="1211"/>
    </row>
  </sheetData>
  <mergeCells count="18">
    <mergeCell ref="E1:I1"/>
    <mergeCell ref="A2:J2"/>
    <mergeCell ref="A3:J3"/>
    <mergeCell ref="A5:L5"/>
    <mergeCell ref="H8:L8"/>
    <mergeCell ref="A8:C8"/>
    <mergeCell ref="K9:L9"/>
    <mergeCell ref="A45:J45"/>
    <mergeCell ref="I39:M39"/>
    <mergeCell ref="I40:M40"/>
    <mergeCell ref="A47:J47"/>
    <mergeCell ref="A9:A10"/>
    <mergeCell ref="B9:B10"/>
    <mergeCell ref="C9:D9"/>
    <mergeCell ref="E9:F9"/>
    <mergeCell ref="G9:H9"/>
    <mergeCell ref="I9:J9"/>
    <mergeCell ref="C12:L34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7"/>
  <sheetViews>
    <sheetView view="pageBreakPreview" topLeftCell="A19" zoomScaleSheetLayoutView="100" workbookViewId="0">
      <selection activeCell="O27" sqref="O27"/>
    </sheetView>
  </sheetViews>
  <sheetFormatPr defaultRowHeight="12.75"/>
  <cols>
    <col min="1" max="1" width="7.42578125" style="137" customWidth="1"/>
    <col min="2" max="2" width="17.140625" style="137" customWidth="1"/>
    <col min="3" max="3" width="11" style="137" customWidth="1"/>
    <col min="4" max="4" width="10" style="137" customWidth="1"/>
    <col min="5" max="5" width="11.85546875" style="137" customWidth="1"/>
    <col min="6" max="6" width="12.140625" style="137" customWidth="1"/>
    <col min="7" max="7" width="13.28515625" style="137" customWidth="1"/>
    <col min="8" max="8" width="14.5703125" style="137" customWidth="1"/>
    <col min="9" max="9" width="12" style="137" customWidth="1"/>
    <col min="10" max="10" width="13.140625" style="137" customWidth="1"/>
    <col min="11" max="11" width="12.140625" style="137" customWidth="1"/>
    <col min="12" max="12" width="12" style="137" customWidth="1"/>
    <col min="13" max="16384" width="9.140625" style="137"/>
  </cols>
  <sheetData>
    <row r="1" spans="1:15" s="72" customFormat="1">
      <c r="E1" s="1221"/>
      <c r="F1" s="1221"/>
      <c r="G1" s="1221"/>
      <c r="H1" s="1221"/>
      <c r="I1" s="1221"/>
      <c r="J1" s="212" t="s">
        <v>653</v>
      </c>
    </row>
    <row r="2" spans="1:15" s="72" customFormat="1" ht="15">
      <c r="A2" s="1222" t="s">
        <v>0</v>
      </c>
      <c r="B2" s="1222"/>
      <c r="C2" s="1222"/>
      <c r="D2" s="1222"/>
      <c r="E2" s="1222"/>
      <c r="F2" s="1222"/>
      <c r="G2" s="1222"/>
      <c r="H2" s="1222"/>
      <c r="I2" s="1222"/>
      <c r="J2" s="1222"/>
    </row>
    <row r="3" spans="1:15" s="72" customFormat="1" ht="20.25">
      <c r="A3" s="1032" t="s">
        <v>717</v>
      </c>
      <c r="B3" s="1032"/>
      <c r="C3" s="1032"/>
      <c r="D3" s="1032"/>
      <c r="E3" s="1032"/>
      <c r="F3" s="1032"/>
      <c r="G3" s="1032"/>
      <c r="H3" s="1032"/>
      <c r="I3" s="1032"/>
      <c r="J3" s="1032"/>
    </row>
    <row r="4" spans="1:15" s="72" customFormat="1" ht="14.25" customHeight="1"/>
    <row r="5" spans="1:15" ht="16.5" customHeight="1">
      <c r="A5" s="1223" t="s">
        <v>796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</row>
    <row r="6" spans="1:15" ht="13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</row>
    <row r="7" spans="1:15" ht="0.75" customHeight="1"/>
    <row r="8" spans="1:15" ht="15.75">
      <c r="A8" s="840" t="s">
        <v>850</v>
      </c>
      <c r="B8" s="840"/>
      <c r="C8" s="840"/>
      <c r="H8" s="1224"/>
      <c r="I8" s="1224"/>
      <c r="J8" s="1224"/>
      <c r="K8" s="1224"/>
      <c r="L8" s="1224"/>
    </row>
    <row r="9" spans="1:15" ht="21" customHeight="1">
      <c r="A9" s="1036" t="s">
        <v>2</v>
      </c>
      <c r="B9" s="1036" t="s">
        <v>32</v>
      </c>
      <c r="C9" s="1210" t="s">
        <v>647</v>
      </c>
      <c r="D9" s="1210"/>
      <c r="E9" s="1210" t="s">
        <v>119</v>
      </c>
      <c r="F9" s="1210"/>
      <c r="G9" s="1210" t="s">
        <v>648</v>
      </c>
      <c r="H9" s="1210"/>
      <c r="I9" s="1210" t="s">
        <v>120</v>
      </c>
      <c r="J9" s="1210"/>
      <c r="K9" s="1210" t="s">
        <v>121</v>
      </c>
      <c r="L9" s="1210"/>
      <c r="O9" s="214"/>
    </row>
    <row r="10" spans="1:15" ht="45" customHeight="1">
      <c r="A10" s="1036"/>
      <c r="B10" s="1036"/>
      <c r="C10" s="76" t="s">
        <v>649</v>
      </c>
      <c r="D10" s="76" t="s">
        <v>650</v>
      </c>
      <c r="E10" s="76" t="s">
        <v>651</v>
      </c>
      <c r="F10" s="76" t="s">
        <v>652</v>
      </c>
      <c r="G10" s="76" t="s">
        <v>651</v>
      </c>
      <c r="H10" s="76" t="s">
        <v>652</v>
      </c>
      <c r="I10" s="76" t="s">
        <v>649</v>
      </c>
      <c r="J10" s="76" t="s">
        <v>650</v>
      </c>
      <c r="K10" s="76" t="s">
        <v>649</v>
      </c>
      <c r="L10" s="76" t="s">
        <v>650</v>
      </c>
    </row>
    <row r="11" spans="1:15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</row>
    <row r="12" spans="1:15" ht="15">
      <c r="A12" s="604">
        <v>1</v>
      </c>
      <c r="B12" s="458" t="s">
        <v>869</v>
      </c>
      <c r="C12" s="1212" t="s">
        <v>895</v>
      </c>
      <c r="D12" s="1213"/>
      <c r="E12" s="1213"/>
      <c r="F12" s="1213"/>
      <c r="G12" s="1213"/>
      <c r="H12" s="1213"/>
      <c r="I12" s="1213"/>
      <c r="J12" s="1213"/>
      <c r="K12" s="1213"/>
      <c r="L12" s="1214"/>
    </row>
    <row r="13" spans="1:15" ht="15">
      <c r="A13" s="604">
        <v>2</v>
      </c>
      <c r="B13" s="458" t="s">
        <v>870</v>
      </c>
      <c r="C13" s="1215"/>
      <c r="D13" s="1216"/>
      <c r="E13" s="1216"/>
      <c r="F13" s="1216"/>
      <c r="G13" s="1216"/>
      <c r="H13" s="1216"/>
      <c r="I13" s="1216"/>
      <c r="J13" s="1216"/>
      <c r="K13" s="1216"/>
      <c r="L13" s="1217"/>
    </row>
    <row r="14" spans="1:15" ht="15">
      <c r="A14" s="604">
        <v>3</v>
      </c>
      <c r="B14" s="458" t="s">
        <v>871</v>
      </c>
      <c r="C14" s="1215"/>
      <c r="D14" s="1216"/>
      <c r="E14" s="1216"/>
      <c r="F14" s="1216"/>
      <c r="G14" s="1216"/>
      <c r="H14" s="1216"/>
      <c r="I14" s="1216"/>
      <c r="J14" s="1216"/>
      <c r="K14" s="1216"/>
      <c r="L14" s="1217"/>
    </row>
    <row r="15" spans="1:15" ht="15">
      <c r="A15" s="604">
        <v>4</v>
      </c>
      <c r="B15" s="458" t="s">
        <v>872</v>
      </c>
      <c r="C15" s="1215"/>
      <c r="D15" s="1216"/>
      <c r="E15" s="1216"/>
      <c r="F15" s="1216"/>
      <c r="G15" s="1216"/>
      <c r="H15" s="1216"/>
      <c r="I15" s="1216"/>
      <c r="J15" s="1216"/>
      <c r="K15" s="1216"/>
      <c r="L15" s="1217"/>
    </row>
    <row r="16" spans="1:15" ht="15">
      <c r="A16" s="604">
        <v>5</v>
      </c>
      <c r="B16" s="458" t="s">
        <v>873</v>
      </c>
      <c r="C16" s="1215"/>
      <c r="D16" s="1216"/>
      <c r="E16" s="1216"/>
      <c r="F16" s="1216"/>
      <c r="G16" s="1216"/>
      <c r="H16" s="1216"/>
      <c r="I16" s="1216"/>
      <c r="J16" s="1216"/>
      <c r="K16" s="1216"/>
      <c r="L16" s="1217"/>
    </row>
    <row r="17" spans="1:12" ht="15">
      <c r="A17" s="604">
        <v>6</v>
      </c>
      <c r="B17" s="458" t="s">
        <v>874</v>
      </c>
      <c r="C17" s="1215"/>
      <c r="D17" s="1216"/>
      <c r="E17" s="1216"/>
      <c r="F17" s="1216"/>
      <c r="G17" s="1216"/>
      <c r="H17" s="1216"/>
      <c r="I17" s="1216"/>
      <c r="J17" s="1216"/>
      <c r="K17" s="1216"/>
      <c r="L17" s="1217"/>
    </row>
    <row r="18" spans="1:12" ht="15">
      <c r="A18" s="604">
        <v>7</v>
      </c>
      <c r="B18" s="458" t="s">
        <v>875</v>
      </c>
      <c r="C18" s="1215"/>
      <c r="D18" s="1216"/>
      <c r="E18" s="1216"/>
      <c r="F18" s="1216"/>
      <c r="G18" s="1216"/>
      <c r="H18" s="1216"/>
      <c r="I18" s="1216"/>
      <c r="J18" s="1216"/>
      <c r="K18" s="1216"/>
      <c r="L18" s="1217"/>
    </row>
    <row r="19" spans="1:12" ht="15">
      <c r="A19" s="604">
        <v>8</v>
      </c>
      <c r="B19" s="458" t="s">
        <v>876</v>
      </c>
      <c r="C19" s="1215"/>
      <c r="D19" s="1216"/>
      <c r="E19" s="1216"/>
      <c r="F19" s="1216"/>
      <c r="G19" s="1216"/>
      <c r="H19" s="1216"/>
      <c r="I19" s="1216"/>
      <c r="J19" s="1216"/>
      <c r="K19" s="1216"/>
      <c r="L19" s="1217"/>
    </row>
    <row r="20" spans="1:12" ht="15">
      <c r="A20" s="604">
        <v>9</v>
      </c>
      <c r="B20" s="458" t="s">
        <v>877</v>
      </c>
      <c r="C20" s="1215"/>
      <c r="D20" s="1216"/>
      <c r="E20" s="1216"/>
      <c r="F20" s="1216"/>
      <c r="G20" s="1216"/>
      <c r="H20" s="1216"/>
      <c r="I20" s="1216"/>
      <c r="J20" s="1216"/>
      <c r="K20" s="1216"/>
      <c r="L20" s="1217"/>
    </row>
    <row r="21" spans="1:12" ht="15">
      <c r="A21" s="604">
        <v>10</v>
      </c>
      <c r="B21" s="458" t="s">
        <v>878</v>
      </c>
      <c r="C21" s="1215"/>
      <c r="D21" s="1216"/>
      <c r="E21" s="1216"/>
      <c r="F21" s="1216"/>
      <c r="G21" s="1216"/>
      <c r="H21" s="1216"/>
      <c r="I21" s="1216"/>
      <c r="J21" s="1216"/>
      <c r="K21" s="1216"/>
      <c r="L21" s="1217"/>
    </row>
    <row r="22" spans="1:12" ht="15">
      <c r="A22" s="604">
        <v>11</v>
      </c>
      <c r="B22" s="458" t="s">
        <v>879</v>
      </c>
      <c r="C22" s="1215"/>
      <c r="D22" s="1216"/>
      <c r="E22" s="1216"/>
      <c r="F22" s="1216"/>
      <c r="G22" s="1216"/>
      <c r="H22" s="1216"/>
      <c r="I22" s="1216"/>
      <c r="J22" s="1216"/>
      <c r="K22" s="1216"/>
      <c r="L22" s="1217"/>
    </row>
    <row r="23" spans="1:12" ht="15">
      <c r="A23" s="604">
        <v>12</v>
      </c>
      <c r="B23" s="458" t="s">
        <v>880</v>
      </c>
      <c r="C23" s="1215"/>
      <c r="D23" s="1216"/>
      <c r="E23" s="1216"/>
      <c r="F23" s="1216"/>
      <c r="G23" s="1216"/>
      <c r="H23" s="1216"/>
      <c r="I23" s="1216"/>
      <c r="J23" s="1216"/>
      <c r="K23" s="1216"/>
      <c r="L23" s="1217"/>
    </row>
    <row r="24" spans="1:12" ht="15">
      <c r="A24" s="604">
        <v>13</v>
      </c>
      <c r="B24" s="458" t="s">
        <v>881</v>
      </c>
      <c r="C24" s="1215"/>
      <c r="D24" s="1216"/>
      <c r="E24" s="1216"/>
      <c r="F24" s="1216"/>
      <c r="G24" s="1216"/>
      <c r="H24" s="1216"/>
      <c r="I24" s="1216"/>
      <c r="J24" s="1216"/>
      <c r="K24" s="1216"/>
      <c r="L24" s="1217"/>
    </row>
    <row r="25" spans="1:12" ht="15">
      <c r="A25" s="604">
        <v>14</v>
      </c>
      <c r="B25" s="458" t="s">
        <v>882</v>
      </c>
      <c r="C25" s="1215"/>
      <c r="D25" s="1216"/>
      <c r="E25" s="1216"/>
      <c r="F25" s="1216"/>
      <c r="G25" s="1216"/>
      <c r="H25" s="1216"/>
      <c r="I25" s="1216"/>
      <c r="J25" s="1216"/>
      <c r="K25" s="1216"/>
      <c r="L25" s="1217"/>
    </row>
    <row r="26" spans="1:12" s="488" customFormat="1" ht="15">
      <c r="A26" s="604">
        <v>15</v>
      </c>
      <c r="B26" s="458" t="s">
        <v>883</v>
      </c>
      <c r="C26" s="1215"/>
      <c r="D26" s="1216"/>
      <c r="E26" s="1216"/>
      <c r="F26" s="1216"/>
      <c r="G26" s="1216"/>
      <c r="H26" s="1216"/>
      <c r="I26" s="1216"/>
      <c r="J26" s="1216"/>
      <c r="K26" s="1216"/>
      <c r="L26" s="1217"/>
    </row>
    <row r="27" spans="1:12" s="488" customFormat="1" ht="15">
      <c r="A27" s="604">
        <v>16</v>
      </c>
      <c r="B27" s="458" t="s">
        <v>884</v>
      </c>
      <c r="C27" s="1215"/>
      <c r="D27" s="1216"/>
      <c r="E27" s="1216"/>
      <c r="F27" s="1216"/>
      <c r="G27" s="1216"/>
      <c r="H27" s="1216"/>
      <c r="I27" s="1216"/>
      <c r="J27" s="1216"/>
      <c r="K27" s="1216"/>
      <c r="L27" s="1217"/>
    </row>
    <row r="28" spans="1:12" s="488" customFormat="1" ht="15">
      <c r="A28" s="604">
        <v>17</v>
      </c>
      <c r="B28" s="458" t="s">
        <v>885</v>
      </c>
      <c r="C28" s="1215"/>
      <c r="D28" s="1216"/>
      <c r="E28" s="1216"/>
      <c r="F28" s="1216"/>
      <c r="G28" s="1216"/>
      <c r="H28" s="1216"/>
      <c r="I28" s="1216"/>
      <c r="J28" s="1216"/>
      <c r="K28" s="1216"/>
      <c r="L28" s="1217"/>
    </row>
    <row r="29" spans="1:12" s="488" customFormat="1" ht="15">
      <c r="A29" s="604">
        <v>18</v>
      </c>
      <c r="B29" s="458" t="s">
        <v>888</v>
      </c>
      <c r="C29" s="1215"/>
      <c r="D29" s="1216"/>
      <c r="E29" s="1216"/>
      <c r="F29" s="1216"/>
      <c r="G29" s="1216"/>
      <c r="H29" s="1216"/>
      <c r="I29" s="1216"/>
      <c r="J29" s="1216"/>
      <c r="K29" s="1216"/>
      <c r="L29" s="1217"/>
    </row>
    <row r="30" spans="1:12" s="488" customFormat="1" ht="15">
      <c r="A30" s="604">
        <v>19</v>
      </c>
      <c r="B30" s="458" t="s">
        <v>886</v>
      </c>
      <c r="C30" s="1215"/>
      <c r="D30" s="1216"/>
      <c r="E30" s="1216"/>
      <c r="F30" s="1216"/>
      <c r="G30" s="1216"/>
      <c r="H30" s="1216"/>
      <c r="I30" s="1216"/>
      <c r="J30" s="1216"/>
      <c r="K30" s="1216"/>
      <c r="L30" s="1217"/>
    </row>
    <row r="31" spans="1:12" s="488" customFormat="1" ht="15">
      <c r="A31" s="604">
        <v>20</v>
      </c>
      <c r="B31" s="458" t="s">
        <v>887</v>
      </c>
      <c r="C31" s="1215"/>
      <c r="D31" s="1216"/>
      <c r="E31" s="1216"/>
      <c r="F31" s="1216"/>
      <c r="G31" s="1216"/>
      <c r="H31" s="1216"/>
      <c r="I31" s="1216"/>
      <c r="J31" s="1216"/>
      <c r="K31" s="1216"/>
      <c r="L31" s="1217"/>
    </row>
    <row r="32" spans="1:12" ht="15">
      <c r="A32" s="604">
        <v>21</v>
      </c>
      <c r="B32" s="458" t="s">
        <v>915</v>
      </c>
      <c r="C32" s="1215"/>
      <c r="D32" s="1216"/>
      <c r="E32" s="1216"/>
      <c r="F32" s="1216"/>
      <c r="G32" s="1216"/>
      <c r="H32" s="1216"/>
      <c r="I32" s="1216"/>
      <c r="J32" s="1216"/>
      <c r="K32" s="1216"/>
      <c r="L32" s="1217"/>
    </row>
    <row r="33" spans="1:13" ht="15">
      <c r="A33" s="604">
        <v>22</v>
      </c>
      <c r="B33" s="458" t="s">
        <v>890</v>
      </c>
      <c r="C33" s="1215"/>
      <c r="D33" s="1216"/>
      <c r="E33" s="1216"/>
      <c r="F33" s="1216"/>
      <c r="G33" s="1216"/>
      <c r="H33" s="1216"/>
      <c r="I33" s="1216"/>
      <c r="J33" s="1216"/>
      <c r="K33" s="1216"/>
      <c r="L33" s="1217"/>
    </row>
    <row r="34" spans="1:13">
      <c r="A34" s="488"/>
      <c r="B34" s="75" t="s">
        <v>15</v>
      </c>
      <c r="C34" s="1218"/>
      <c r="D34" s="1219"/>
      <c r="E34" s="1219"/>
      <c r="F34" s="1219"/>
      <c r="G34" s="1219"/>
      <c r="H34" s="1219"/>
      <c r="I34" s="1219"/>
      <c r="J34" s="1219"/>
      <c r="K34" s="1219"/>
      <c r="L34" s="1220"/>
    </row>
    <row r="35" spans="1:13">
      <c r="A35" s="81"/>
      <c r="B35" s="99"/>
      <c r="C35" s="99"/>
      <c r="D35" s="214"/>
      <c r="E35" s="214"/>
      <c r="F35" s="214"/>
      <c r="G35" s="214"/>
      <c r="H35" s="214"/>
      <c r="I35" s="214"/>
      <c r="J35" s="214"/>
    </row>
    <row r="36" spans="1:13">
      <c r="A36" s="81"/>
      <c r="B36" s="99"/>
      <c r="C36" s="99"/>
      <c r="D36" s="214"/>
      <c r="E36" s="214"/>
      <c r="F36" s="214"/>
      <c r="G36" s="214"/>
      <c r="H36" s="214"/>
      <c r="I36" s="214"/>
      <c r="J36" s="214"/>
    </row>
    <row r="37" spans="1:13" ht="15.75">
      <c r="A37" s="11" t="s">
        <v>1022</v>
      </c>
      <c r="B37" s="83"/>
      <c r="C37" s="99"/>
      <c r="D37" s="214"/>
      <c r="E37" s="214"/>
      <c r="F37" s="214"/>
      <c r="G37" s="214"/>
      <c r="H37" s="214"/>
      <c r="I37" s="214"/>
      <c r="J37" s="214"/>
    </row>
    <row r="38" spans="1:13" ht="15.75" customHeight="1">
      <c r="A38" s="254"/>
      <c r="B38" s="254"/>
      <c r="C38" s="84"/>
      <c r="D38" s="84"/>
      <c r="E38" s="84"/>
      <c r="F38" s="84"/>
      <c r="G38" s="84"/>
      <c r="H38" s="254"/>
      <c r="I38" s="288"/>
      <c r="J38" s="288"/>
      <c r="K38" s="254"/>
    </row>
    <row r="39" spans="1:13" ht="21.75" customHeight="1">
      <c r="A39" s="288"/>
      <c r="B39" s="288"/>
      <c r="C39" s="288"/>
      <c r="D39" s="288"/>
      <c r="E39" s="288"/>
      <c r="F39" s="288"/>
      <c r="G39" s="288"/>
      <c r="H39" s="288"/>
      <c r="I39" s="841" t="s">
        <v>848</v>
      </c>
      <c r="J39" s="841"/>
      <c r="K39" s="841"/>
      <c r="L39" s="841"/>
      <c r="M39" s="841"/>
    </row>
    <row r="40" spans="1:13" ht="21.75" customHeight="1">
      <c r="A40" s="255"/>
      <c r="B40" s="255"/>
      <c r="C40" s="255"/>
      <c r="D40" s="255"/>
      <c r="E40" s="255"/>
      <c r="F40" s="255"/>
      <c r="G40" s="255"/>
      <c r="H40" s="288"/>
      <c r="I40" s="841" t="s">
        <v>849</v>
      </c>
      <c r="J40" s="841"/>
      <c r="K40" s="841"/>
      <c r="L40" s="841"/>
      <c r="M40" s="841"/>
    </row>
    <row r="41" spans="1:13">
      <c r="A41" s="84"/>
      <c r="B41" s="84"/>
      <c r="C41" s="84"/>
      <c r="D41" s="254"/>
      <c r="E41" s="84"/>
      <c r="F41" s="254"/>
      <c r="G41" s="254"/>
      <c r="H41" s="190"/>
      <c r="I41" s="190"/>
      <c r="J41" s="190"/>
      <c r="K41" s="254"/>
    </row>
    <row r="45" spans="1:13">
      <c r="A45" s="1211"/>
      <c r="B45" s="1211"/>
      <c r="C45" s="1211"/>
      <c r="D45" s="1211"/>
      <c r="E45" s="1211"/>
      <c r="F45" s="1211"/>
      <c r="G45" s="1211"/>
      <c r="H45" s="1211"/>
      <c r="I45" s="1211"/>
      <c r="J45" s="1211"/>
    </row>
    <row r="47" spans="1:13">
      <c r="A47" s="1211"/>
      <c r="B47" s="1211"/>
      <c r="C47" s="1211"/>
      <c r="D47" s="1211"/>
      <c r="E47" s="1211"/>
      <c r="F47" s="1211"/>
      <c r="G47" s="1211"/>
      <c r="H47" s="1211"/>
      <c r="I47" s="1211"/>
      <c r="J47" s="1211"/>
    </row>
  </sheetData>
  <mergeCells count="18">
    <mergeCell ref="E1:I1"/>
    <mergeCell ref="A2:J2"/>
    <mergeCell ref="A3:J3"/>
    <mergeCell ref="A5:L5"/>
    <mergeCell ref="H8:L8"/>
    <mergeCell ref="A8:C8"/>
    <mergeCell ref="K9:L9"/>
    <mergeCell ref="A45:J45"/>
    <mergeCell ref="I39:M39"/>
    <mergeCell ref="I40:M40"/>
    <mergeCell ref="A47:J47"/>
    <mergeCell ref="A9:A10"/>
    <mergeCell ref="B9:B10"/>
    <mergeCell ref="C9:D9"/>
    <mergeCell ref="E9:F9"/>
    <mergeCell ref="G9:H9"/>
    <mergeCell ref="I9:J9"/>
    <mergeCell ref="C12:L34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topLeftCell="A5" zoomScale="85" zoomScaleNormal="90" zoomScaleSheetLayoutView="85" workbookViewId="0">
      <selection activeCell="G9" sqref="G9:G30"/>
    </sheetView>
  </sheetViews>
  <sheetFormatPr defaultRowHeight="12.75"/>
  <cols>
    <col min="1" max="1" width="8.28515625" customWidth="1"/>
    <col min="2" max="2" width="21.28515625" bestFit="1" customWidth="1"/>
    <col min="3" max="3" width="21.140625" style="304" customWidth="1"/>
    <col min="4" max="4" width="23.5703125" style="304" customWidth="1"/>
    <col min="5" max="5" width="24.140625" style="304" customWidth="1"/>
    <col min="6" max="6" width="24" style="304" customWidth="1"/>
    <col min="7" max="7" width="33.42578125" style="304" bestFit="1" customWidth="1"/>
    <col min="8" max="8" width="22.7109375" style="304" customWidth="1"/>
  </cols>
  <sheetData>
    <row r="1" spans="1:8" ht="20.25">
      <c r="A1" s="849" t="s">
        <v>0</v>
      </c>
      <c r="B1" s="849"/>
      <c r="C1" s="849"/>
      <c r="D1" s="849"/>
      <c r="E1" s="849"/>
      <c r="F1" s="849"/>
      <c r="G1" s="849"/>
      <c r="H1" s="270" t="s">
        <v>242</v>
      </c>
    </row>
    <row r="2" spans="1:8" ht="21">
      <c r="A2" s="850" t="s">
        <v>717</v>
      </c>
      <c r="B2" s="850"/>
      <c r="C2" s="850"/>
      <c r="D2" s="850"/>
      <c r="E2" s="850"/>
      <c r="F2" s="850"/>
      <c r="G2" s="850"/>
      <c r="H2" s="850"/>
    </row>
    <row r="3" spans="1:8" ht="15">
      <c r="A3" s="143"/>
      <c r="B3" s="143"/>
    </row>
    <row r="4" spans="1:8" ht="18" customHeight="1">
      <c r="A4" s="851" t="s">
        <v>769</v>
      </c>
      <c r="B4" s="851"/>
      <c r="C4" s="851"/>
      <c r="D4" s="851"/>
      <c r="E4" s="851"/>
      <c r="F4" s="851"/>
      <c r="G4" s="851"/>
      <c r="H4" s="851"/>
    </row>
    <row r="5" spans="1:8" ht="15.75">
      <c r="A5" s="840" t="s">
        <v>850</v>
      </c>
      <c r="B5" s="840"/>
      <c r="C5" s="840"/>
    </row>
    <row r="6" spans="1:8" ht="15">
      <c r="A6" s="144"/>
      <c r="B6" s="144"/>
      <c r="G6" s="852" t="s">
        <v>1015</v>
      </c>
      <c r="H6" s="852"/>
    </row>
    <row r="7" spans="1:8" s="372" customFormat="1" ht="59.25" customHeight="1">
      <c r="A7" s="441" t="s">
        <v>2</v>
      </c>
      <c r="B7" s="441" t="s">
        <v>3</v>
      </c>
      <c r="C7" s="444" t="s">
        <v>243</v>
      </c>
      <c r="D7" s="444" t="s">
        <v>244</v>
      </c>
      <c r="E7" s="444" t="s">
        <v>891</v>
      </c>
      <c r="F7" s="444" t="s">
        <v>892</v>
      </c>
      <c r="G7" s="444" t="s">
        <v>893</v>
      </c>
      <c r="H7" s="444" t="s">
        <v>245</v>
      </c>
    </row>
    <row r="8" spans="1:8" s="281" customFormat="1" ht="18.75">
      <c r="A8" s="442" t="s">
        <v>246</v>
      </c>
      <c r="B8" s="442" t="s">
        <v>247</v>
      </c>
      <c r="C8" s="442" t="s">
        <v>248</v>
      </c>
      <c r="D8" s="442" t="s">
        <v>249</v>
      </c>
      <c r="E8" s="442" t="s">
        <v>250</v>
      </c>
      <c r="F8" s="442" t="s">
        <v>251</v>
      </c>
      <c r="G8" s="442" t="s">
        <v>252</v>
      </c>
      <c r="H8" s="442" t="s">
        <v>253</v>
      </c>
    </row>
    <row r="9" spans="1:8" s="372" customFormat="1" ht="18">
      <c r="A9" s="354">
        <v>1</v>
      </c>
      <c r="B9" s="443" t="s">
        <v>869</v>
      </c>
      <c r="C9" s="445">
        <f>'AT3A_cvrg(Insti)_PY'!L13</f>
        <v>880</v>
      </c>
      <c r="D9" s="445">
        <f>'AT3C_cvrg(Insti)_UPY '!L11</f>
        <v>431</v>
      </c>
      <c r="E9" s="445">
        <f>'AT3B_cvrg(Insti)_UPY '!L9</f>
        <v>33</v>
      </c>
      <c r="F9" s="445">
        <f>SUM(C9:E9)</f>
        <v>1344</v>
      </c>
      <c r="G9" s="445">
        <f>F9</f>
        <v>1344</v>
      </c>
      <c r="H9" s="354"/>
    </row>
    <row r="10" spans="1:8" s="372" customFormat="1" ht="18">
      <c r="A10" s="354">
        <f>A9+1</f>
        <v>2</v>
      </c>
      <c r="B10" s="443" t="s">
        <v>870</v>
      </c>
      <c r="C10" s="445">
        <f>'AT3A_cvrg(Insti)_PY'!L14</f>
        <v>183</v>
      </c>
      <c r="D10" s="445">
        <f>'AT3C_cvrg(Insti)_UPY '!L12</f>
        <v>116</v>
      </c>
      <c r="E10" s="445">
        <f>'AT3B_cvrg(Insti)_UPY '!L10</f>
        <v>3</v>
      </c>
      <c r="F10" s="445">
        <f t="shared" ref="F10:F30" si="0">SUM(C10:E10)</f>
        <v>302</v>
      </c>
      <c r="G10" s="445">
        <f t="shared" ref="G10:G30" si="1">F10</f>
        <v>302</v>
      </c>
      <c r="H10" s="354"/>
    </row>
    <row r="11" spans="1:8" s="372" customFormat="1" ht="18">
      <c r="A11" s="354">
        <f t="shared" ref="A11:A30" si="2">A10+1</f>
        <v>3</v>
      </c>
      <c r="B11" s="443" t="s">
        <v>871</v>
      </c>
      <c r="C11" s="445">
        <f>'AT3A_cvrg(Insti)_PY'!L15</f>
        <v>401</v>
      </c>
      <c r="D11" s="445">
        <f>'AT3C_cvrg(Insti)_UPY '!L13</f>
        <v>274</v>
      </c>
      <c r="E11" s="445">
        <f>'AT3B_cvrg(Insti)_UPY '!L11</f>
        <v>13</v>
      </c>
      <c r="F11" s="445">
        <f t="shared" si="0"/>
        <v>688</v>
      </c>
      <c r="G11" s="445">
        <f t="shared" si="1"/>
        <v>688</v>
      </c>
      <c r="H11" s="354"/>
    </row>
    <row r="12" spans="1:8" s="372" customFormat="1" ht="18">
      <c r="A12" s="354">
        <f t="shared" si="2"/>
        <v>4</v>
      </c>
      <c r="B12" s="443" t="s">
        <v>872</v>
      </c>
      <c r="C12" s="445">
        <f>'AT3A_cvrg(Insti)_PY'!L16</f>
        <v>249</v>
      </c>
      <c r="D12" s="445">
        <f>'AT3C_cvrg(Insti)_UPY '!L14</f>
        <v>156</v>
      </c>
      <c r="E12" s="445">
        <f>'AT3B_cvrg(Insti)_UPY '!L12</f>
        <v>8</v>
      </c>
      <c r="F12" s="445">
        <f t="shared" si="0"/>
        <v>413</v>
      </c>
      <c r="G12" s="445">
        <f t="shared" si="1"/>
        <v>413</v>
      </c>
      <c r="H12" s="354"/>
    </row>
    <row r="13" spans="1:8" s="372" customFormat="1" ht="18">
      <c r="A13" s="354">
        <f t="shared" si="2"/>
        <v>5</v>
      </c>
      <c r="B13" s="443" t="s">
        <v>873</v>
      </c>
      <c r="C13" s="445">
        <f>'AT3A_cvrg(Insti)_PY'!L17</f>
        <v>438</v>
      </c>
      <c r="D13" s="445">
        <f>'AT3C_cvrg(Insti)_UPY '!L15</f>
        <v>221</v>
      </c>
      <c r="E13" s="445">
        <f>'AT3B_cvrg(Insti)_UPY '!L13</f>
        <v>4</v>
      </c>
      <c r="F13" s="445">
        <f t="shared" si="0"/>
        <v>663</v>
      </c>
      <c r="G13" s="445">
        <f t="shared" si="1"/>
        <v>663</v>
      </c>
      <c r="H13" s="354"/>
    </row>
    <row r="14" spans="1:8" s="372" customFormat="1" ht="18">
      <c r="A14" s="354">
        <f t="shared" si="2"/>
        <v>6</v>
      </c>
      <c r="B14" s="443" t="s">
        <v>874</v>
      </c>
      <c r="C14" s="445">
        <f>'AT3A_cvrg(Insti)_PY'!L18</f>
        <v>475</v>
      </c>
      <c r="D14" s="445">
        <f>'AT3C_cvrg(Insti)_UPY '!L16</f>
        <v>231</v>
      </c>
      <c r="E14" s="445">
        <f>'AT3B_cvrg(Insti)_UPY '!L14</f>
        <v>5</v>
      </c>
      <c r="F14" s="445">
        <f t="shared" si="0"/>
        <v>711</v>
      </c>
      <c r="G14" s="445">
        <f t="shared" si="1"/>
        <v>711</v>
      </c>
      <c r="H14" s="354"/>
    </row>
    <row r="15" spans="1:8" s="372" customFormat="1" ht="18">
      <c r="A15" s="354">
        <f t="shared" si="2"/>
        <v>7</v>
      </c>
      <c r="B15" s="443" t="s">
        <v>875</v>
      </c>
      <c r="C15" s="445">
        <f>'AT3A_cvrg(Insti)_PY'!L19</f>
        <v>610</v>
      </c>
      <c r="D15" s="445">
        <f>'AT3C_cvrg(Insti)_UPY '!L17</f>
        <v>223</v>
      </c>
      <c r="E15" s="445">
        <f>'AT3B_cvrg(Insti)_UPY '!L15</f>
        <v>15</v>
      </c>
      <c r="F15" s="445">
        <f t="shared" si="0"/>
        <v>848</v>
      </c>
      <c r="G15" s="445">
        <f t="shared" si="1"/>
        <v>848</v>
      </c>
      <c r="H15" s="354"/>
    </row>
    <row r="16" spans="1:8" s="372" customFormat="1" ht="18">
      <c r="A16" s="354">
        <f t="shared" si="2"/>
        <v>8</v>
      </c>
      <c r="B16" s="443" t="s">
        <v>876</v>
      </c>
      <c r="C16" s="445">
        <f>'AT3A_cvrg(Insti)_PY'!L20</f>
        <v>1108</v>
      </c>
      <c r="D16" s="445">
        <f>'AT3C_cvrg(Insti)_UPY '!L18</f>
        <v>448</v>
      </c>
      <c r="E16" s="445">
        <f>'AT3B_cvrg(Insti)_UPY '!L16</f>
        <v>16</v>
      </c>
      <c r="F16" s="445">
        <f t="shared" si="0"/>
        <v>1572</v>
      </c>
      <c r="G16" s="445">
        <f t="shared" si="1"/>
        <v>1572</v>
      </c>
      <c r="H16" s="354"/>
    </row>
    <row r="17" spans="1:8" s="372" customFormat="1" ht="18">
      <c r="A17" s="354">
        <f t="shared" si="2"/>
        <v>9</v>
      </c>
      <c r="B17" s="443" t="s">
        <v>877</v>
      </c>
      <c r="C17" s="445">
        <f>'AT3A_cvrg(Insti)_PY'!L21</f>
        <v>378</v>
      </c>
      <c r="D17" s="445">
        <f>'AT3C_cvrg(Insti)_UPY '!L19</f>
        <v>158</v>
      </c>
      <c r="E17" s="445">
        <f>'AT3B_cvrg(Insti)_UPY '!L17</f>
        <v>8</v>
      </c>
      <c r="F17" s="445">
        <f t="shared" si="0"/>
        <v>544</v>
      </c>
      <c r="G17" s="445">
        <f t="shared" si="1"/>
        <v>544</v>
      </c>
      <c r="H17" s="354"/>
    </row>
    <row r="18" spans="1:8" s="372" customFormat="1" ht="18">
      <c r="A18" s="354">
        <f t="shared" si="2"/>
        <v>10</v>
      </c>
      <c r="B18" s="443" t="s">
        <v>878</v>
      </c>
      <c r="C18" s="445">
        <f>'AT3A_cvrg(Insti)_PY'!L22</f>
        <v>1232</v>
      </c>
      <c r="D18" s="445">
        <f>'AT3C_cvrg(Insti)_UPY '!L20</f>
        <v>508</v>
      </c>
      <c r="E18" s="445">
        <f>'AT3B_cvrg(Insti)_UPY '!L18</f>
        <v>19</v>
      </c>
      <c r="F18" s="445">
        <f t="shared" si="0"/>
        <v>1759</v>
      </c>
      <c r="G18" s="445">
        <f t="shared" si="1"/>
        <v>1759</v>
      </c>
      <c r="H18" s="354"/>
    </row>
    <row r="19" spans="1:8" s="372" customFormat="1" ht="18">
      <c r="A19" s="354">
        <f t="shared" si="2"/>
        <v>11</v>
      </c>
      <c r="B19" s="443" t="s">
        <v>879</v>
      </c>
      <c r="C19" s="445">
        <f>'AT3A_cvrg(Insti)_PY'!L23</f>
        <v>974</v>
      </c>
      <c r="D19" s="445">
        <f>'AT3C_cvrg(Insti)_UPY '!L21</f>
        <v>461</v>
      </c>
      <c r="E19" s="445">
        <f>'AT3B_cvrg(Insti)_UPY '!L19</f>
        <v>29</v>
      </c>
      <c r="F19" s="445">
        <f t="shared" si="0"/>
        <v>1464</v>
      </c>
      <c r="G19" s="445">
        <f t="shared" si="1"/>
        <v>1464</v>
      </c>
      <c r="H19" s="354"/>
    </row>
    <row r="20" spans="1:8" s="372" customFormat="1" ht="18">
      <c r="A20" s="354">
        <f t="shared" si="2"/>
        <v>12</v>
      </c>
      <c r="B20" s="443" t="s">
        <v>880</v>
      </c>
      <c r="C20" s="445">
        <f>'AT3A_cvrg(Insti)_PY'!L24</f>
        <v>532</v>
      </c>
      <c r="D20" s="445">
        <f>'AT3C_cvrg(Insti)_UPY '!L22</f>
        <v>258</v>
      </c>
      <c r="E20" s="445">
        <f>'AT3B_cvrg(Insti)_UPY '!L20</f>
        <v>14</v>
      </c>
      <c r="F20" s="445">
        <f t="shared" si="0"/>
        <v>804</v>
      </c>
      <c r="G20" s="445">
        <f t="shared" si="1"/>
        <v>804</v>
      </c>
      <c r="H20" s="354"/>
    </row>
    <row r="21" spans="1:8" s="372" customFormat="1" ht="18">
      <c r="A21" s="354">
        <f t="shared" si="2"/>
        <v>13</v>
      </c>
      <c r="B21" s="443" t="s">
        <v>881</v>
      </c>
      <c r="C21" s="445">
        <f>'AT3A_cvrg(Insti)_PY'!L25</f>
        <v>1033</v>
      </c>
      <c r="D21" s="445">
        <f>'AT3C_cvrg(Insti)_UPY '!L23</f>
        <v>547</v>
      </c>
      <c r="E21" s="445">
        <f>'AT3B_cvrg(Insti)_UPY '!L21</f>
        <v>37</v>
      </c>
      <c r="F21" s="445">
        <f t="shared" si="0"/>
        <v>1617</v>
      </c>
      <c r="G21" s="445">
        <f t="shared" si="1"/>
        <v>1617</v>
      </c>
      <c r="H21" s="354"/>
    </row>
    <row r="22" spans="1:8" s="372" customFormat="1" ht="18">
      <c r="A22" s="354">
        <f t="shared" si="2"/>
        <v>14</v>
      </c>
      <c r="B22" s="443" t="s">
        <v>882</v>
      </c>
      <c r="C22" s="445">
        <f>'AT3A_cvrg(Insti)_PY'!L26</f>
        <v>298</v>
      </c>
      <c r="D22" s="445">
        <f>'AT3C_cvrg(Insti)_UPY '!L24</f>
        <v>195</v>
      </c>
      <c r="E22" s="445">
        <f>'AT3B_cvrg(Insti)_UPY '!L22</f>
        <v>3</v>
      </c>
      <c r="F22" s="445">
        <f t="shared" si="0"/>
        <v>496</v>
      </c>
      <c r="G22" s="445">
        <f t="shared" si="1"/>
        <v>496</v>
      </c>
      <c r="H22" s="354"/>
    </row>
    <row r="23" spans="1:8" s="372" customFormat="1" ht="18">
      <c r="A23" s="354">
        <f t="shared" si="2"/>
        <v>15</v>
      </c>
      <c r="B23" s="443" t="s">
        <v>883</v>
      </c>
      <c r="C23" s="445">
        <f>'AT3A_cvrg(Insti)_PY'!L27</f>
        <v>361</v>
      </c>
      <c r="D23" s="445">
        <f>'AT3C_cvrg(Insti)_UPY '!L25</f>
        <v>239</v>
      </c>
      <c r="E23" s="445">
        <f>'AT3B_cvrg(Insti)_UPY '!L23</f>
        <v>11</v>
      </c>
      <c r="F23" s="445">
        <f t="shared" si="0"/>
        <v>611</v>
      </c>
      <c r="G23" s="445">
        <f t="shared" si="1"/>
        <v>611</v>
      </c>
      <c r="H23" s="354"/>
    </row>
    <row r="24" spans="1:8" s="372" customFormat="1" ht="18">
      <c r="A24" s="354">
        <f t="shared" si="2"/>
        <v>16</v>
      </c>
      <c r="B24" s="443" t="s">
        <v>884</v>
      </c>
      <c r="C24" s="445">
        <f>'AT3A_cvrg(Insti)_PY'!L28</f>
        <v>332</v>
      </c>
      <c r="D24" s="445">
        <f>'AT3C_cvrg(Insti)_UPY '!L26</f>
        <v>222</v>
      </c>
      <c r="E24" s="445">
        <f>'AT3B_cvrg(Insti)_UPY '!L24</f>
        <v>2</v>
      </c>
      <c r="F24" s="445">
        <f t="shared" si="0"/>
        <v>556</v>
      </c>
      <c r="G24" s="445">
        <f t="shared" si="1"/>
        <v>556</v>
      </c>
      <c r="H24" s="354"/>
    </row>
    <row r="25" spans="1:8" s="372" customFormat="1" ht="18">
      <c r="A25" s="354">
        <f t="shared" si="2"/>
        <v>17</v>
      </c>
      <c r="B25" s="443" t="s">
        <v>885</v>
      </c>
      <c r="C25" s="445">
        <f>'AT3A_cvrg(Insti)_PY'!L29</f>
        <v>427</v>
      </c>
      <c r="D25" s="445">
        <f>'AT3C_cvrg(Insti)_UPY '!L27</f>
        <v>222</v>
      </c>
      <c r="E25" s="445">
        <f>'AT3B_cvrg(Insti)_UPY '!L25</f>
        <v>5</v>
      </c>
      <c r="F25" s="445">
        <f t="shared" si="0"/>
        <v>654</v>
      </c>
      <c r="G25" s="445">
        <f t="shared" si="1"/>
        <v>654</v>
      </c>
      <c r="H25" s="354"/>
    </row>
    <row r="26" spans="1:8" s="372" customFormat="1" ht="18">
      <c r="A26" s="354">
        <f t="shared" si="2"/>
        <v>18</v>
      </c>
      <c r="B26" s="443" t="s">
        <v>888</v>
      </c>
      <c r="C26" s="445">
        <f>'AT3A_cvrg(Insti)_PY'!L30</f>
        <v>940</v>
      </c>
      <c r="D26" s="445">
        <f>'AT3C_cvrg(Insti)_UPY '!L28</f>
        <v>371</v>
      </c>
      <c r="E26" s="445">
        <f>'AT3B_cvrg(Insti)_UPY '!L26</f>
        <v>32</v>
      </c>
      <c r="F26" s="445">
        <f t="shared" si="0"/>
        <v>1343</v>
      </c>
      <c r="G26" s="445">
        <f t="shared" si="1"/>
        <v>1343</v>
      </c>
      <c r="H26" s="354"/>
    </row>
    <row r="27" spans="1:8" s="372" customFormat="1" ht="18">
      <c r="A27" s="354">
        <f t="shared" si="2"/>
        <v>19</v>
      </c>
      <c r="B27" s="443" t="s">
        <v>886</v>
      </c>
      <c r="C27" s="445">
        <f>'AT3A_cvrg(Insti)_PY'!L31</f>
        <v>552</v>
      </c>
      <c r="D27" s="445">
        <f>'AT3C_cvrg(Insti)_UPY '!L29</f>
        <v>278</v>
      </c>
      <c r="E27" s="445">
        <f>'AT3B_cvrg(Insti)_UPY '!L27</f>
        <v>11</v>
      </c>
      <c r="F27" s="445">
        <f t="shared" si="0"/>
        <v>841</v>
      </c>
      <c r="G27" s="445">
        <f t="shared" si="1"/>
        <v>841</v>
      </c>
      <c r="H27" s="354"/>
    </row>
    <row r="28" spans="1:8" s="372" customFormat="1" ht="18">
      <c r="A28" s="354">
        <f t="shared" si="2"/>
        <v>20</v>
      </c>
      <c r="B28" s="443" t="s">
        <v>887</v>
      </c>
      <c r="C28" s="445">
        <f>'AT3A_cvrg(Insti)_PY'!L32</f>
        <v>669</v>
      </c>
      <c r="D28" s="445">
        <f>'AT3C_cvrg(Insti)_UPY '!L30</f>
        <v>365</v>
      </c>
      <c r="E28" s="445">
        <f>'AT3B_cvrg(Insti)_UPY '!L28</f>
        <v>18</v>
      </c>
      <c r="F28" s="445">
        <f t="shared" si="0"/>
        <v>1052</v>
      </c>
      <c r="G28" s="445">
        <f t="shared" si="1"/>
        <v>1052</v>
      </c>
      <c r="H28" s="354"/>
    </row>
    <row r="29" spans="1:8" s="372" customFormat="1" ht="18">
      <c r="A29" s="354">
        <f t="shared" si="2"/>
        <v>21</v>
      </c>
      <c r="B29" s="443" t="s">
        <v>889</v>
      </c>
      <c r="C29" s="445">
        <f>'AT3A_cvrg(Insti)_PY'!L33</f>
        <v>444</v>
      </c>
      <c r="D29" s="445">
        <f>'AT3C_cvrg(Insti)_UPY '!L31</f>
        <v>210</v>
      </c>
      <c r="E29" s="445">
        <f>'AT3B_cvrg(Insti)_UPY '!L29</f>
        <v>11</v>
      </c>
      <c r="F29" s="445">
        <f t="shared" si="0"/>
        <v>665</v>
      </c>
      <c r="G29" s="445">
        <f t="shared" si="1"/>
        <v>665</v>
      </c>
      <c r="H29" s="354"/>
    </row>
    <row r="30" spans="1:8" s="372" customFormat="1" ht="18">
      <c r="A30" s="354">
        <f t="shared" si="2"/>
        <v>22</v>
      </c>
      <c r="B30" s="443" t="s">
        <v>890</v>
      </c>
      <c r="C30" s="445">
        <f>'AT3A_cvrg(Insti)_PY'!L34</f>
        <v>510</v>
      </c>
      <c r="D30" s="445">
        <f>'AT3C_cvrg(Insti)_UPY '!L32</f>
        <v>272</v>
      </c>
      <c r="E30" s="445">
        <f>'AT3B_cvrg(Insti)_UPY '!L30</f>
        <v>6</v>
      </c>
      <c r="F30" s="445">
        <f t="shared" si="0"/>
        <v>788</v>
      </c>
      <c r="G30" s="445">
        <f t="shared" si="1"/>
        <v>788</v>
      </c>
      <c r="H30" s="354"/>
    </row>
    <row r="31" spans="1:8" s="372" customFormat="1" ht="18">
      <c r="B31" s="353" t="s">
        <v>15</v>
      </c>
      <c r="C31" s="445">
        <f>SUM(C9:C30)</f>
        <v>13026</v>
      </c>
      <c r="D31" s="445">
        <f t="shared" ref="D31:G31" si="3">SUM(D9:D30)</f>
        <v>6406</v>
      </c>
      <c r="E31" s="445">
        <f t="shared" si="3"/>
        <v>303</v>
      </c>
      <c r="F31" s="445">
        <f t="shared" si="3"/>
        <v>19735</v>
      </c>
      <c r="G31" s="445">
        <f t="shared" si="3"/>
        <v>19735</v>
      </c>
      <c r="H31" s="354"/>
    </row>
    <row r="33" spans="1:11">
      <c r="A33" s="147" t="s">
        <v>254</v>
      </c>
    </row>
    <row r="35" spans="1:11">
      <c r="F35" s="304">
        <f>F31-19735</f>
        <v>0</v>
      </c>
    </row>
    <row r="36" spans="1:11" ht="15" customHeight="1">
      <c r="A36" s="267" t="s">
        <v>1024</v>
      </c>
      <c r="B36" s="271"/>
      <c r="C36" s="317"/>
      <c r="D36" s="317"/>
      <c r="E36" s="317"/>
      <c r="F36" s="853"/>
      <c r="G36" s="853"/>
      <c r="H36" s="302"/>
    </row>
    <row r="37" spans="1:11" ht="15" customHeight="1">
      <c r="A37" s="148"/>
      <c r="B37" s="148"/>
      <c r="C37" s="317"/>
      <c r="D37" s="317"/>
      <c r="E37" s="317"/>
      <c r="F37" s="853"/>
      <c r="G37" s="853"/>
      <c r="H37" s="853"/>
    </row>
    <row r="38" spans="1:11" ht="21" customHeight="1">
      <c r="A38" s="148"/>
      <c r="B38" s="148"/>
      <c r="C38" s="317"/>
      <c r="D38" s="317"/>
      <c r="E38" s="317"/>
      <c r="F38" s="841" t="s">
        <v>848</v>
      </c>
      <c r="G38" s="841"/>
      <c r="H38" s="841"/>
      <c r="I38" s="841"/>
      <c r="J38" s="841"/>
    </row>
    <row r="39" spans="1:11" ht="19.5">
      <c r="C39" s="317"/>
      <c r="D39" s="317"/>
      <c r="E39" s="317"/>
      <c r="F39" s="841" t="s">
        <v>849</v>
      </c>
      <c r="G39" s="841"/>
      <c r="H39" s="841"/>
      <c r="I39" s="841"/>
      <c r="J39" s="841"/>
    </row>
    <row r="40" spans="1:11">
      <c r="A40" s="148"/>
      <c r="B40" s="148"/>
      <c r="C40" s="317"/>
      <c r="D40" s="317"/>
      <c r="E40" s="317"/>
      <c r="F40" s="317"/>
      <c r="G40" s="317"/>
      <c r="H40" s="317"/>
      <c r="I40" s="148"/>
      <c r="J40" s="148"/>
      <c r="K40" s="148"/>
    </row>
  </sheetData>
  <mergeCells count="9">
    <mergeCell ref="F38:J38"/>
    <mergeCell ref="F39:J39"/>
    <mergeCell ref="A1:G1"/>
    <mergeCell ref="A2:H2"/>
    <mergeCell ref="A4:H4"/>
    <mergeCell ref="G6:H6"/>
    <mergeCell ref="F36:G36"/>
    <mergeCell ref="F37:H37"/>
    <mergeCell ref="A5:C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view="pageBreakPreview" topLeftCell="A22" zoomScale="85" zoomScaleSheetLayoutView="85" workbookViewId="0">
      <selection activeCell="O27" sqref="O27"/>
    </sheetView>
  </sheetViews>
  <sheetFormatPr defaultRowHeight="12.75"/>
  <cols>
    <col min="1" max="1" width="8" customWidth="1"/>
    <col min="2" max="2" width="22.42578125" bestFit="1" customWidth="1"/>
    <col min="3" max="3" width="15.7109375" customWidth="1"/>
    <col min="4" max="5" width="13.42578125" customWidth="1"/>
    <col min="6" max="6" width="15.140625" customWidth="1"/>
    <col min="7" max="7" width="15" customWidth="1"/>
    <col min="8" max="8" width="14.7109375" customWidth="1"/>
    <col min="9" max="14" width="13.42578125" customWidth="1"/>
  </cols>
  <sheetData>
    <row r="1" spans="1:19" s="854" customFormat="1"/>
    <row r="2" spans="1:19" ht="17.25" customHeight="1">
      <c r="D2" s="738"/>
      <c r="E2" s="738"/>
      <c r="F2" s="738"/>
      <c r="G2" s="738"/>
      <c r="H2" s="738"/>
      <c r="I2" s="738"/>
      <c r="L2" s="739" t="s">
        <v>82</v>
      </c>
      <c r="M2" s="739"/>
    </row>
    <row r="3" spans="1:19" ht="15.75">
      <c r="A3" s="747" t="s">
        <v>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</row>
    <row r="4" spans="1:19" ht="20.25">
      <c r="A4" s="748" t="s">
        <v>717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</row>
    <row r="5" spans="1:19" ht="11.25" customHeight="1"/>
    <row r="6" spans="1:19" ht="18">
      <c r="A6" s="859" t="s">
        <v>770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</row>
    <row r="8" spans="1:19" ht="15.75">
      <c r="A8" s="840" t="s">
        <v>850</v>
      </c>
      <c r="B8" s="840"/>
      <c r="C8" s="840"/>
      <c r="K8" s="94"/>
    </row>
    <row r="9" spans="1:19">
      <c r="A9" s="23"/>
      <c r="B9" s="23"/>
      <c r="K9" s="86"/>
      <c r="L9" s="856" t="s">
        <v>1015</v>
      </c>
      <c r="M9" s="856"/>
      <c r="N9" s="856"/>
    </row>
    <row r="10" spans="1:19" s="372" customFormat="1" ht="15.75" customHeight="1">
      <c r="A10" s="857" t="s">
        <v>2</v>
      </c>
      <c r="B10" s="857" t="s">
        <v>3</v>
      </c>
      <c r="C10" s="746" t="s">
        <v>4</v>
      </c>
      <c r="D10" s="746"/>
      <c r="E10" s="746"/>
      <c r="F10" s="755"/>
      <c r="G10" s="855"/>
      <c r="H10" s="785" t="s">
        <v>96</v>
      </c>
      <c r="I10" s="785"/>
      <c r="J10" s="785"/>
      <c r="K10" s="785"/>
      <c r="L10" s="785"/>
      <c r="M10" s="857" t="s">
        <v>126</v>
      </c>
      <c r="N10" s="742" t="s">
        <v>127</v>
      </c>
    </row>
    <row r="11" spans="1:19" s="372" customFormat="1" ht="72">
      <c r="A11" s="858"/>
      <c r="B11" s="858"/>
      <c r="C11" s="348" t="s">
        <v>894</v>
      </c>
      <c r="D11" s="348" t="s">
        <v>6</v>
      </c>
      <c r="E11" s="348" t="s">
        <v>335</v>
      </c>
      <c r="F11" s="446" t="s">
        <v>94</v>
      </c>
      <c r="G11" s="447" t="s">
        <v>336</v>
      </c>
      <c r="H11" s="348" t="s">
        <v>5</v>
      </c>
      <c r="I11" s="348" t="s">
        <v>6</v>
      </c>
      <c r="J11" s="348" t="s">
        <v>335</v>
      </c>
      <c r="K11" s="446" t="s">
        <v>94</v>
      </c>
      <c r="L11" s="446" t="s">
        <v>337</v>
      </c>
      <c r="M11" s="858"/>
      <c r="N11" s="742"/>
      <c r="R11" s="370"/>
      <c r="S11" s="370"/>
    </row>
    <row r="12" spans="1:19" s="280" customFormat="1" ht="18">
      <c r="A12" s="348">
        <v>1</v>
      </c>
      <c r="B12" s="348">
        <v>2</v>
      </c>
      <c r="C12" s="348">
        <v>3</v>
      </c>
      <c r="D12" s="348">
        <v>4</v>
      </c>
      <c r="E12" s="348">
        <v>5</v>
      </c>
      <c r="F12" s="348">
        <v>6</v>
      </c>
      <c r="G12" s="348">
        <v>7</v>
      </c>
      <c r="H12" s="348">
        <v>8</v>
      </c>
      <c r="I12" s="348">
        <v>9</v>
      </c>
      <c r="J12" s="348">
        <v>10</v>
      </c>
      <c r="K12" s="348">
        <v>11</v>
      </c>
      <c r="L12" s="348">
        <v>12</v>
      </c>
      <c r="M12" s="348">
        <v>13</v>
      </c>
      <c r="N12" s="348">
        <v>14</v>
      </c>
    </row>
    <row r="13" spans="1:19" s="372" customFormat="1" ht="18">
      <c r="A13" s="354">
        <v>1</v>
      </c>
      <c r="B13" s="443" t="s">
        <v>869</v>
      </c>
      <c r="C13" s="451">
        <v>830</v>
      </c>
      <c r="D13" s="354">
        <v>11</v>
      </c>
      <c r="E13" s="354">
        <v>39</v>
      </c>
      <c r="F13" s="448">
        <v>0</v>
      </c>
      <c r="G13" s="449">
        <f>SUM(C13:F13)</f>
        <v>880</v>
      </c>
      <c r="H13" s="451">
        <v>830</v>
      </c>
      <c r="I13" s="354">
        <v>11</v>
      </c>
      <c r="J13" s="354">
        <v>39</v>
      </c>
      <c r="K13" s="448">
        <v>0</v>
      </c>
      <c r="L13" s="354">
        <f>SUM(H13:K13)</f>
        <v>880</v>
      </c>
      <c r="M13" s="354">
        <f>G13-L13</f>
        <v>0</v>
      </c>
      <c r="N13" s="354"/>
    </row>
    <row r="14" spans="1:19" s="372" customFormat="1" ht="18">
      <c r="A14" s="354">
        <v>2</v>
      </c>
      <c r="B14" s="443" t="s">
        <v>870</v>
      </c>
      <c r="C14" s="451">
        <v>183</v>
      </c>
      <c r="D14" s="354">
        <v>0</v>
      </c>
      <c r="E14" s="354">
        <v>0</v>
      </c>
      <c r="F14" s="448">
        <v>0</v>
      </c>
      <c r="G14" s="449">
        <f t="shared" ref="G14:G34" si="0">SUM(C14:F14)</f>
        <v>183</v>
      </c>
      <c r="H14" s="451">
        <v>183</v>
      </c>
      <c r="I14" s="354">
        <v>0</v>
      </c>
      <c r="J14" s="354">
        <v>0</v>
      </c>
      <c r="K14" s="448">
        <v>0</v>
      </c>
      <c r="L14" s="354">
        <f t="shared" ref="L14:L34" si="1">SUM(H14:K14)</f>
        <v>183</v>
      </c>
      <c r="M14" s="354">
        <f t="shared" ref="M14:M34" si="2">G14-L14</f>
        <v>0</v>
      </c>
      <c r="N14" s="354"/>
    </row>
    <row r="15" spans="1:19" s="372" customFormat="1" ht="18">
      <c r="A15" s="354">
        <v>3</v>
      </c>
      <c r="B15" s="443" t="s">
        <v>871</v>
      </c>
      <c r="C15" s="451">
        <v>401</v>
      </c>
      <c r="D15" s="354">
        <v>0</v>
      </c>
      <c r="E15" s="354">
        <v>0</v>
      </c>
      <c r="F15" s="448">
        <v>0</v>
      </c>
      <c r="G15" s="449">
        <f t="shared" si="0"/>
        <v>401</v>
      </c>
      <c r="H15" s="451">
        <v>401</v>
      </c>
      <c r="I15" s="354">
        <v>0</v>
      </c>
      <c r="J15" s="354">
        <v>0</v>
      </c>
      <c r="K15" s="448">
        <v>0</v>
      </c>
      <c r="L15" s="354">
        <f t="shared" si="1"/>
        <v>401</v>
      </c>
      <c r="M15" s="354">
        <f t="shared" si="2"/>
        <v>0</v>
      </c>
      <c r="N15" s="354"/>
    </row>
    <row r="16" spans="1:19" s="372" customFormat="1" ht="18">
      <c r="A16" s="354">
        <v>4</v>
      </c>
      <c r="B16" s="443" t="s">
        <v>872</v>
      </c>
      <c r="C16" s="451">
        <v>249</v>
      </c>
      <c r="D16" s="354">
        <v>0</v>
      </c>
      <c r="E16" s="354">
        <v>0</v>
      </c>
      <c r="F16" s="448">
        <v>0</v>
      </c>
      <c r="G16" s="449">
        <f t="shared" si="0"/>
        <v>249</v>
      </c>
      <c r="H16" s="451">
        <v>249</v>
      </c>
      <c r="I16" s="354">
        <v>0</v>
      </c>
      <c r="J16" s="354">
        <v>0</v>
      </c>
      <c r="K16" s="448">
        <v>0</v>
      </c>
      <c r="L16" s="354">
        <f t="shared" si="1"/>
        <v>249</v>
      </c>
      <c r="M16" s="354">
        <f t="shared" si="2"/>
        <v>0</v>
      </c>
      <c r="N16" s="354"/>
    </row>
    <row r="17" spans="1:14" s="372" customFormat="1" ht="18">
      <c r="A17" s="354">
        <v>5</v>
      </c>
      <c r="B17" s="443" t="s">
        <v>873</v>
      </c>
      <c r="C17" s="451">
        <v>437</v>
      </c>
      <c r="D17" s="354">
        <v>1</v>
      </c>
      <c r="E17" s="354">
        <v>0</v>
      </c>
      <c r="F17" s="448">
        <v>0</v>
      </c>
      <c r="G17" s="449">
        <f t="shared" si="0"/>
        <v>438</v>
      </c>
      <c r="H17" s="451">
        <v>437</v>
      </c>
      <c r="I17" s="354">
        <v>1</v>
      </c>
      <c r="J17" s="354">
        <v>0</v>
      </c>
      <c r="K17" s="448">
        <v>0</v>
      </c>
      <c r="L17" s="354">
        <f t="shared" si="1"/>
        <v>438</v>
      </c>
      <c r="M17" s="354">
        <f t="shared" si="2"/>
        <v>0</v>
      </c>
      <c r="N17" s="354"/>
    </row>
    <row r="18" spans="1:14" s="372" customFormat="1" ht="18">
      <c r="A18" s="354">
        <v>6</v>
      </c>
      <c r="B18" s="443" t="s">
        <v>874</v>
      </c>
      <c r="C18" s="451">
        <v>467</v>
      </c>
      <c r="D18" s="354">
        <v>8</v>
      </c>
      <c r="E18" s="354">
        <v>0</v>
      </c>
      <c r="F18" s="448">
        <v>0</v>
      </c>
      <c r="G18" s="449">
        <f t="shared" si="0"/>
        <v>475</v>
      </c>
      <c r="H18" s="451">
        <v>467</v>
      </c>
      <c r="I18" s="354">
        <v>8</v>
      </c>
      <c r="J18" s="354">
        <v>0</v>
      </c>
      <c r="K18" s="448">
        <v>0</v>
      </c>
      <c r="L18" s="354">
        <f t="shared" si="1"/>
        <v>475</v>
      </c>
      <c r="M18" s="354">
        <f t="shared" si="2"/>
        <v>0</v>
      </c>
      <c r="N18" s="354"/>
    </row>
    <row r="19" spans="1:14" s="372" customFormat="1" ht="18">
      <c r="A19" s="354">
        <v>7</v>
      </c>
      <c r="B19" s="443" t="s">
        <v>875</v>
      </c>
      <c r="C19" s="451">
        <v>610</v>
      </c>
      <c r="D19" s="354">
        <v>0</v>
      </c>
      <c r="E19" s="354">
        <v>0</v>
      </c>
      <c r="F19" s="448">
        <v>0</v>
      </c>
      <c r="G19" s="449">
        <f t="shared" si="0"/>
        <v>610</v>
      </c>
      <c r="H19" s="451">
        <v>610</v>
      </c>
      <c r="I19" s="354">
        <v>0</v>
      </c>
      <c r="J19" s="354">
        <v>0</v>
      </c>
      <c r="K19" s="448">
        <v>0</v>
      </c>
      <c r="L19" s="354">
        <f t="shared" si="1"/>
        <v>610</v>
      </c>
      <c r="M19" s="354">
        <f t="shared" si="2"/>
        <v>0</v>
      </c>
      <c r="N19" s="354"/>
    </row>
    <row r="20" spans="1:14" s="372" customFormat="1" ht="18">
      <c r="A20" s="354">
        <v>8</v>
      </c>
      <c r="B20" s="443" t="s">
        <v>876</v>
      </c>
      <c r="C20" s="451">
        <v>1100</v>
      </c>
      <c r="D20" s="354">
        <v>8</v>
      </c>
      <c r="E20" s="354">
        <v>0</v>
      </c>
      <c r="F20" s="448">
        <v>0</v>
      </c>
      <c r="G20" s="449">
        <f t="shared" si="0"/>
        <v>1108</v>
      </c>
      <c r="H20" s="451">
        <v>1100</v>
      </c>
      <c r="I20" s="354">
        <v>8</v>
      </c>
      <c r="J20" s="354">
        <v>0</v>
      </c>
      <c r="K20" s="448">
        <v>0</v>
      </c>
      <c r="L20" s="354">
        <f t="shared" si="1"/>
        <v>1108</v>
      </c>
      <c r="M20" s="354">
        <f t="shared" si="2"/>
        <v>0</v>
      </c>
      <c r="N20" s="354"/>
    </row>
    <row r="21" spans="1:14" s="372" customFormat="1" ht="18">
      <c r="A21" s="354">
        <v>9</v>
      </c>
      <c r="B21" s="443" t="s">
        <v>877</v>
      </c>
      <c r="C21" s="451">
        <v>378</v>
      </c>
      <c r="D21" s="354">
        <v>0</v>
      </c>
      <c r="E21" s="354">
        <v>0</v>
      </c>
      <c r="F21" s="448">
        <v>0</v>
      </c>
      <c r="G21" s="449">
        <f t="shared" si="0"/>
        <v>378</v>
      </c>
      <c r="H21" s="451">
        <v>378</v>
      </c>
      <c r="I21" s="354">
        <v>0</v>
      </c>
      <c r="J21" s="354">
        <v>0</v>
      </c>
      <c r="K21" s="448">
        <v>0</v>
      </c>
      <c r="L21" s="354">
        <f t="shared" si="1"/>
        <v>378</v>
      </c>
      <c r="M21" s="354">
        <f t="shared" si="2"/>
        <v>0</v>
      </c>
      <c r="N21" s="354"/>
    </row>
    <row r="22" spans="1:14" s="372" customFormat="1" ht="18">
      <c r="A22" s="354">
        <v>10</v>
      </c>
      <c r="B22" s="443" t="s">
        <v>878</v>
      </c>
      <c r="C22" s="451">
        <v>1229</v>
      </c>
      <c r="D22" s="354">
        <v>3</v>
      </c>
      <c r="E22" s="354">
        <v>0</v>
      </c>
      <c r="F22" s="448">
        <v>0</v>
      </c>
      <c r="G22" s="449">
        <f t="shared" si="0"/>
        <v>1232</v>
      </c>
      <c r="H22" s="451">
        <v>1229</v>
      </c>
      <c r="I22" s="354">
        <v>3</v>
      </c>
      <c r="J22" s="354">
        <v>0</v>
      </c>
      <c r="K22" s="448">
        <v>0</v>
      </c>
      <c r="L22" s="354">
        <f t="shared" si="1"/>
        <v>1232</v>
      </c>
      <c r="M22" s="354">
        <f t="shared" si="2"/>
        <v>0</v>
      </c>
      <c r="N22" s="354"/>
    </row>
    <row r="23" spans="1:14" s="372" customFormat="1" ht="18">
      <c r="A23" s="354">
        <v>11</v>
      </c>
      <c r="B23" s="443" t="s">
        <v>879</v>
      </c>
      <c r="C23" s="451">
        <v>940</v>
      </c>
      <c r="D23" s="354">
        <v>8</v>
      </c>
      <c r="E23" s="354">
        <v>26</v>
      </c>
      <c r="F23" s="448">
        <v>0</v>
      </c>
      <c r="G23" s="449">
        <f t="shared" si="0"/>
        <v>974</v>
      </c>
      <c r="H23" s="451">
        <v>940</v>
      </c>
      <c r="I23" s="354">
        <v>8</v>
      </c>
      <c r="J23" s="354">
        <v>26</v>
      </c>
      <c r="K23" s="448">
        <v>0</v>
      </c>
      <c r="L23" s="354">
        <f t="shared" si="1"/>
        <v>974</v>
      </c>
      <c r="M23" s="354">
        <f t="shared" si="2"/>
        <v>0</v>
      </c>
      <c r="N23" s="354"/>
    </row>
    <row r="24" spans="1:14" s="372" customFormat="1" ht="18">
      <c r="A24" s="354">
        <v>12</v>
      </c>
      <c r="B24" s="443" t="s">
        <v>880</v>
      </c>
      <c r="C24" s="451">
        <v>532</v>
      </c>
      <c r="D24" s="354">
        <v>0</v>
      </c>
      <c r="E24" s="354">
        <v>0</v>
      </c>
      <c r="F24" s="448">
        <v>0</v>
      </c>
      <c r="G24" s="449">
        <f t="shared" si="0"/>
        <v>532</v>
      </c>
      <c r="H24" s="451">
        <v>532</v>
      </c>
      <c r="I24" s="354">
        <v>0</v>
      </c>
      <c r="J24" s="354">
        <v>0</v>
      </c>
      <c r="K24" s="448">
        <v>0</v>
      </c>
      <c r="L24" s="354">
        <f t="shared" si="1"/>
        <v>532</v>
      </c>
      <c r="M24" s="354">
        <f t="shared" si="2"/>
        <v>0</v>
      </c>
      <c r="N24" s="354"/>
    </row>
    <row r="25" spans="1:14" s="372" customFormat="1" ht="18">
      <c r="A25" s="354">
        <v>13</v>
      </c>
      <c r="B25" s="443" t="s">
        <v>881</v>
      </c>
      <c r="C25" s="451">
        <v>997</v>
      </c>
      <c r="D25" s="354">
        <v>5</v>
      </c>
      <c r="E25" s="354">
        <v>31</v>
      </c>
      <c r="F25" s="448">
        <v>0</v>
      </c>
      <c r="G25" s="449">
        <f t="shared" si="0"/>
        <v>1033</v>
      </c>
      <c r="H25" s="451">
        <v>997</v>
      </c>
      <c r="I25" s="354">
        <v>5</v>
      </c>
      <c r="J25" s="354">
        <v>31</v>
      </c>
      <c r="K25" s="448">
        <v>0</v>
      </c>
      <c r="L25" s="354">
        <f t="shared" si="1"/>
        <v>1033</v>
      </c>
      <c r="M25" s="354">
        <f t="shared" si="2"/>
        <v>0</v>
      </c>
      <c r="N25" s="354"/>
    </row>
    <row r="26" spans="1:14" s="372" customFormat="1" ht="18">
      <c r="A26" s="354">
        <v>14</v>
      </c>
      <c r="B26" s="443" t="s">
        <v>882</v>
      </c>
      <c r="C26" s="451">
        <v>298</v>
      </c>
      <c r="D26" s="354">
        <v>0</v>
      </c>
      <c r="E26" s="354">
        <v>0</v>
      </c>
      <c r="F26" s="448">
        <v>0</v>
      </c>
      <c r="G26" s="449">
        <f t="shared" si="0"/>
        <v>298</v>
      </c>
      <c r="H26" s="451">
        <v>298</v>
      </c>
      <c r="I26" s="354">
        <v>0</v>
      </c>
      <c r="J26" s="354">
        <v>0</v>
      </c>
      <c r="K26" s="448">
        <v>0</v>
      </c>
      <c r="L26" s="354">
        <f t="shared" si="1"/>
        <v>298</v>
      </c>
      <c r="M26" s="354">
        <f t="shared" si="2"/>
        <v>0</v>
      </c>
      <c r="N26" s="354"/>
    </row>
    <row r="27" spans="1:14" s="372" customFormat="1" ht="18">
      <c r="A27" s="354">
        <v>15</v>
      </c>
      <c r="B27" s="443" t="s">
        <v>883</v>
      </c>
      <c r="C27" s="451">
        <v>359</v>
      </c>
      <c r="D27" s="354">
        <v>2</v>
      </c>
      <c r="E27" s="354">
        <v>0</v>
      </c>
      <c r="F27" s="448">
        <v>0</v>
      </c>
      <c r="G27" s="449">
        <f t="shared" si="0"/>
        <v>361</v>
      </c>
      <c r="H27" s="451">
        <v>359</v>
      </c>
      <c r="I27" s="354">
        <v>2</v>
      </c>
      <c r="J27" s="354">
        <v>0</v>
      </c>
      <c r="K27" s="448">
        <v>0</v>
      </c>
      <c r="L27" s="354">
        <f t="shared" si="1"/>
        <v>361</v>
      </c>
      <c r="M27" s="354">
        <f t="shared" si="2"/>
        <v>0</v>
      </c>
      <c r="N27" s="354"/>
    </row>
    <row r="28" spans="1:14" s="372" customFormat="1" ht="18">
      <c r="A28" s="354">
        <v>16</v>
      </c>
      <c r="B28" s="443" t="s">
        <v>884</v>
      </c>
      <c r="C28" s="451">
        <v>330</v>
      </c>
      <c r="D28" s="354">
        <v>2</v>
      </c>
      <c r="E28" s="354">
        <v>0</v>
      </c>
      <c r="F28" s="448">
        <v>0</v>
      </c>
      <c r="G28" s="449">
        <f t="shared" si="0"/>
        <v>332</v>
      </c>
      <c r="H28" s="451">
        <v>330</v>
      </c>
      <c r="I28" s="354">
        <v>2</v>
      </c>
      <c r="J28" s="354">
        <v>0</v>
      </c>
      <c r="K28" s="448">
        <v>0</v>
      </c>
      <c r="L28" s="354">
        <f t="shared" si="1"/>
        <v>332</v>
      </c>
      <c r="M28" s="354">
        <f t="shared" si="2"/>
        <v>0</v>
      </c>
      <c r="N28" s="354"/>
    </row>
    <row r="29" spans="1:14" s="372" customFormat="1" ht="18">
      <c r="A29" s="354">
        <v>17</v>
      </c>
      <c r="B29" s="443" t="s">
        <v>885</v>
      </c>
      <c r="C29" s="451">
        <v>427</v>
      </c>
      <c r="D29" s="354">
        <v>0</v>
      </c>
      <c r="E29" s="354">
        <v>0</v>
      </c>
      <c r="F29" s="448">
        <v>0</v>
      </c>
      <c r="G29" s="449">
        <f t="shared" si="0"/>
        <v>427</v>
      </c>
      <c r="H29" s="451">
        <v>427</v>
      </c>
      <c r="I29" s="354">
        <v>0</v>
      </c>
      <c r="J29" s="354">
        <v>0</v>
      </c>
      <c r="K29" s="448">
        <v>0</v>
      </c>
      <c r="L29" s="354">
        <f t="shared" si="1"/>
        <v>427</v>
      </c>
      <c r="M29" s="354">
        <f t="shared" si="2"/>
        <v>0</v>
      </c>
      <c r="N29" s="354"/>
    </row>
    <row r="30" spans="1:14" s="372" customFormat="1" ht="18">
      <c r="A30" s="354">
        <v>18</v>
      </c>
      <c r="B30" s="443" t="s">
        <v>888</v>
      </c>
      <c r="C30" s="451">
        <v>940</v>
      </c>
      <c r="D30" s="354">
        <v>0</v>
      </c>
      <c r="E30" s="354">
        <v>0</v>
      </c>
      <c r="F30" s="448">
        <v>0</v>
      </c>
      <c r="G30" s="449">
        <f t="shared" si="0"/>
        <v>940</v>
      </c>
      <c r="H30" s="451">
        <v>940</v>
      </c>
      <c r="I30" s="354">
        <v>0</v>
      </c>
      <c r="J30" s="354">
        <v>0</v>
      </c>
      <c r="K30" s="448">
        <v>0</v>
      </c>
      <c r="L30" s="354">
        <f t="shared" si="1"/>
        <v>940</v>
      </c>
      <c r="M30" s="354">
        <f t="shared" si="2"/>
        <v>0</v>
      </c>
      <c r="N30" s="354"/>
    </row>
    <row r="31" spans="1:14" s="372" customFormat="1" ht="18">
      <c r="A31" s="354">
        <v>19</v>
      </c>
      <c r="B31" s="443" t="s">
        <v>886</v>
      </c>
      <c r="C31" s="451">
        <v>548</v>
      </c>
      <c r="D31" s="354">
        <v>4</v>
      </c>
      <c r="E31" s="354">
        <v>0</v>
      </c>
      <c r="F31" s="448">
        <v>0</v>
      </c>
      <c r="G31" s="449">
        <f t="shared" si="0"/>
        <v>552</v>
      </c>
      <c r="H31" s="451">
        <v>548</v>
      </c>
      <c r="I31" s="354">
        <v>4</v>
      </c>
      <c r="J31" s="354">
        <v>0</v>
      </c>
      <c r="K31" s="448">
        <v>0</v>
      </c>
      <c r="L31" s="354">
        <f t="shared" si="1"/>
        <v>552</v>
      </c>
      <c r="M31" s="354">
        <f t="shared" si="2"/>
        <v>0</v>
      </c>
      <c r="N31" s="354"/>
    </row>
    <row r="32" spans="1:14" s="372" customFormat="1" ht="18">
      <c r="A32" s="354">
        <v>20</v>
      </c>
      <c r="B32" s="443" t="s">
        <v>887</v>
      </c>
      <c r="C32" s="451">
        <v>663</v>
      </c>
      <c r="D32" s="354">
        <v>6</v>
      </c>
      <c r="E32" s="354">
        <v>0</v>
      </c>
      <c r="F32" s="448">
        <v>0</v>
      </c>
      <c r="G32" s="449">
        <f t="shared" si="0"/>
        <v>669</v>
      </c>
      <c r="H32" s="451">
        <v>663</v>
      </c>
      <c r="I32" s="354">
        <v>6</v>
      </c>
      <c r="J32" s="354">
        <v>0</v>
      </c>
      <c r="K32" s="448">
        <v>0</v>
      </c>
      <c r="L32" s="354">
        <f t="shared" si="1"/>
        <v>669</v>
      </c>
      <c r="M32" s="354">
        <f t="shared" si="2"/>
        <v>0</v>
      </c>
      <c r="N32" s="354"/>
    </row>
    <row r="33" spans="1:15" s="372" customFormat="1" ht="18">
      <c r="A33" s="354">
        <v>21</v>
      </c>
      <c r="B33" s="443" t="s">
        <v>889</v>
      </c>
      <c r="C33" s="451">
        <v>439</v>
      </c>
      <c r="D33" s="354">
        <v>5</v>
      </c>
      <c r="E33" s="354">
        <v>0</v>
      </c>
      <c r="F33" s="448">
        <v>0</v>
      </c>
      <c r="G33" s="449">
        <f t="shared" si="0"/>
        <v>444</v>
      </c>
      <c r="H33" s="451">
        <v>439</v>
      </c>
      <c r="I33" s="354">
        <v>5</v>
      </c>
      <c r="J33" s="354">
        <v>0</v>
      </c>
      <c r="K33" s="448">
        <v>0</v>
      </c>
      <c r="L33" s="354">
        <f t="shared" si="1"/>
        <v>444</v>
      </c>
      <c r="M33" s="354">
        <f t="shared" si="2"/>
        <v>0</v>
      </c>
      <c r="N33" s="354"/>
    </row>
    <row r="34" spans="1:15" s="372" customFormat="1" ht="18">
      <c r="A34" s="354">
        <v>22</v>
      </c>
      <c r="B34" s="443" t="s">
        <v>890</v>
      </c>
      <c r="C34" s="451">
        <v>508</v>
      </c>
      <c r="D34" s="354">
        <v>2</v>
      </c>
      <c r="E34" s="354">
        <v>0</v>
      </c>
      <c r="F34" s="448">
        <v>0</v>
      </c>
      <c r="G34" s="449">
        <f t="shared" si="0"/>
        <v>510</v>
      </c>
      <c r="H34" s="451">
        <v>508</v>
      </c>
      <c r="I34" s="354">
        <v>2</v>
      </c>
      <c r="J34" s="354">
        <v>0</v>
      </c>
      <c r="K34" s="448">
        <v>0</v>
      </c>
      <c r="L34" s="354">
        <f t="shared" si="1"/>
        <v>510</v>
      </c>
      <c r="M34" s="354">
        <f t="shared" si="2"/>
        <v>0</v>
      </c>
      <c r="N34" s="354"/>
    </row>
    <row r="35" spans="1:15" s="372" customFormat="1" ht="18">
      <c r="A35" s="353" t="s">
        <v>15</v>
      </c>
      <c r="B35" s="443"/>
      <c r="C35" s="354">
        <f>SUM(C13:C34)</f>
        <v>12865</v>
      </c>
      <c r="D35" s="354">
        <f t="shared" ref="D35:M35" si="3">SUM(D13:D34)</f>
        <v>65</v>
      </c>
      <c r="E35" s="354">
        <f t="shared" si="3"/>
        <v>96</v>
      </c>
      <c r="F35" s="354">
        <f t="shared" si="3"/>
        <v>0</v>
      </c>
      <c r="G35" s="354">
        <f t="shared" si="3"/>
        <v>13026</v>
      </c>
      <c r="H35" s="354">
        <f t="shared" si="3"/>
        <v>12865</v>
      </c>
      <c r="I35" s="354">
        <f t="shared" si="3"/>
        <v>65</v>
      </c>
      <c r="J35" s="354">
        <f t="shared" si="3"/>
        <v>96</v>
      </c>
      <c r="K35" s="354">
        <f t="shared" si="3"/>
        <v>0</v>
      </c>
      <c r="L35" s="354">
        <f t="shared" si="3"/>
        <v>13026</v>
      </c>
      <c r="M35" s="354">
        <f t="shared" si="3"/>
        <v>0</v>
      </c>
      <c r="N35" s="354"/>
    </row>
    <row r="36" spans="1: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5">
      <c r="A37" s="8" t="s">
        <v>8</v>
      </c>
    </row>
    <row r="38" spans="1:15">
      <c r="A38" t="s">
        <v>9</v>
      </c>
    </row>
    <row r="39" spans="1:15">
      <c r="A39" t="s">
        <v>10</v>
      </c>
      <c r="J39" s="9" t="s">
        <v>11</v>
      </c>
      <c r="K39" s="9"/>
      <c r="L39" s="9" t="s">
        <v>11</v>
      </c>
    </row>
    <row r="40" spans="1:15">
      <c r="A40" s="13" t="s">
        <v>405</v>
      </c>
      <c r="J40" s="9"/>
      <c r="K40" s="9"/>
      <c r="L40" s="9"/>
    </row>
    <row r="41" spans="1:15">
      <c r="C41" s="13" t="s">
        <v>406</v>
      </c>
      <c r="E41" s="10"/>
      <c r="F41" s="10"/>
      <c r="G41" s="10"/>
      <c r="H41" s="10"/>
      <c r="I41" s="10"/>
      <c r="J41" s="10"/>
      <c r="K41" s="10"/>
      <c r="L41" s="10"/>
      <c r="M41" s="10"/>
    </row>
    <row r="42" spans="1:15">
      <c r="C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5" ht="15.6" customHeight="1">
      <c r="A43" s="267" t="s">
        <v>1024</v>
      </c>
      <c r="B43" s="280"/>
      <c r="C43" s="11"/>
      <c r="D43" s="11"/>
      <c r="E43" s="11"/>
      <c r="F43" s="11"/>
      <c r="G43" s="11"/>
      <c r="J43" s="273"/>
      <c r="K43" s="273"/>
      <c r="L43" s="273"/>
      <c r="M43" s="273"/>
      <c r="N43" s="273"/>
    </row>
    <row r="44" spans="1:15" ht="15.6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841" t="s">
        <v>848</v>
      </c>
      <c r="K44" s="841"/>
      <c r="L44" s="841"/>
      <c r="M44" s="841"/>
      <c r="N44" s="841"/>
    </row>
    <row r="45" spans="1:15" ht="19.5">
      <c r="A45" s="265"/>
      <c r="B45" s="265"/>
      <c r="C45" s="265"/>
      <c r="D45" s="265"/>
      <c r="E45" s="265"/>
      <c r="F45" s="265"/>
      <c r="G45" s="265"/>
      <c r="H45" s="265"/>
      <c r="I45" s="265"/>
      <c r="J45" s="841" t="s">
        <v>849</v>
      </c>
      <c r="K45" s="841"/>
      <c r="L45" s="841"/>
      <c r="M45" s="841"/>
      <c r="N45" s="841"/>
      <c r="O45" s="274"/>
    </row>
    <row r="46" spans="1:15" ht="19.5">
      <c r="K46" s="274"/>
      <c r="L46" s="274"/>
      <c r="M46" s="274"/>
      <c r="N46" s="274"/>
      <c r="O46" s="274"/>
    </row>
    <row r="47" spans="1:1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</row>
  </sheetData>
  <mergeCells count="16">
    <mergeCell ref="J44:N44"/>
    <mergeCell ref="J45:N45"/>
    <mergeCell ref="A1:XFD1"/>
    <mergeCell ref="H10:L10"/>
    <mergeCell ref="C10:G10"/>
    <mergeCell ref="N10:N11"/>
    <mergeCell ref="L9:N9"/>
    <mergeCell ref="M10:M11"/>
    <mergeCell ref="D2:I2"/>
    <mergeCell ref="A6:M6"/>
    <mergeCell ref="A4:M4"/>
    <mergeCell ref="A3:M3"/>
    <mergeCell ref="L2:M2"/>
    <mergeCell ref="B10:B11"/>
    <mergeCell ref="A10:A11"/>
    <mergeCell ref="A8:C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65</vt:i4>
      </vt:variant>
    </vt:vector>
  </HeadingPairs>
  <TitlesOfParts>
    <vt:vector size="136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'AT-23A _AMS'!Print_Area</vt:lpstr>
      <vt:lpstr>'AT-24'!Print_Area</vt:lpstr>
      <vt:lpstr>'AT-25'!Print_Area</vt:lpstr>
      <vt:lpstr>AT26_NoWD!Print_Area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2020-06-18T05:39:51Z</cp:lastPrinted>
  <dcterms:created xsi:type="dcterms:W3CDTF">1996-10-14T23:33:28Z</dcterms:created>
  <dcterms:modified xsi:type="dcterms:W3CDTF">2020-07-03T09:25:11Z</dcterms:modified>
</cp:coreProperties>
</file>